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\Documents\CCRA\Board\June 2020\"/>
    </mc:Choice>
  </mc:AlternateContent>
  <xr:revisionPtr revIDLastSave="0" documentId="8_{D7C6B9DA-D87A-4AC5-929B-3EDAC7A0FB7F}" xr6:coauthVersionLast="44" xr6:coauthVersionMax="44" xr10:uidLastSave="{00000000-0000-0000-0000-000000000000}"/>
  <bookViews>
    <workbookView xWindow="-110" yWindow="-110" windowWidth="19420" windowHeight="10420" xr2:uid="{289E8B83-C041-4D65-9DCB-42AE69C1D1F6}"/>
  </bookViews>
  <sheets>
    <sheet name="P&amp;L May 2020" sheetId="1" r:id="rId1"/>
    <sheet name="Bal May 2020" sheetId="2" r:id="rId2"/>
    <sheet name="Alert" sheetId="11" state="hidden" r:id="rId3"/>
    <sheet name="Bud v Act 2019-20" sheetId="10" r:id="rId4"/>
    <sheet name="Garden MAy 2020" sheetId="4" r:id="rId5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 May 2020'!$A:$D,'Bal May 2020'!$1:$2</definedName>
    <definedName name="_xlnm.Print_Titles" localSheetId="3">'Bud v Act 2019-20'!$A:$G,'Bud v Act 2019-20'!$1:$2</definedName>
    <definedName name="_xlnm.Print_Titles" localSheetId="0">'P&amp;L May 2020'!$A:$G,'P&amp;L May 2020'!$1:$2</definedName>
    <definedName name="QB_COLUMN_59200" localSheetId="1" hidden="1">'Bal May 2020'!$E$2</definedName>
    <definedName name="QB_COLUMN_59200" localSheetId="3" hidden="1">'Bud v Act 2019-20'!$H$2</definedName>
    <definedName name="QB_COLUMN_59200" localSheetId="0" hidden="1">'P&amp;L May 2020'!$H$2</definedName>
    <definedName name="QB_COLUMN_61210" localSheetId="1" hidden="1">'Bal May 2020'!$F$2</definedName>
    <definedName name="QB_COLUMN_61210" localSheetId="0" hidden="1">'P&amp;L May 2020'!$J$2</definedName>
    <definedName name="QB_COLUMN_63620" localSheetId="1" hidden="1">'Bal May 2020'!$G$2</definedName>
    <definedName name="QB_COLUMN_63620" localSheetId="3" hidden="1">'Bud v Act 2019-20'!$J$2</definedName>
    <definedName name="QB_COLUMN_63620" localSheetId="0" hidden="1">'P&amp;L May 2020'!$L$2</definedName>
    <definedName name="QB_COLUMN_64430" localSheetId="3" hidden="1">'Bud v Act 2019-20'!$K$2</definedName>
    <definedName name="QB_COLUMN_64830" localSheetId="1" hidden="1">'Bal May 2020'!$H$2</definedName>
    <definedName name="QB_COLUMN_64830" localSheetId="0" hidden="1">'P&amp;L May 2020'!$N$2</definedName>
    <definedName name="QB_COLUMN_76210" localSheetId="3" hidden="1">'Bud v Act 2019-20'!$I$2</definedName>
    <definedName name="QB_DATA_0" localSheetId="1" hidden="1">'Bal May 2020'!$6:$6,'Bal May 2020'!$7:$7,'Bal May 2020'!$8:$8,'Bal May 2020'!$14:$14,'Bal May 2020'!$15:$15,'Bal May 2020'!$16:$16</definedName>
    <definedName name="QB_DATA_0" localSheetId="3" hidden="1">'Bud v Act 2019-20'!$5:$5,'Bud v Act 2019-20'!$7:$7,'Bud v Act 2019-20'!$10:$10,'Bud v Act 2019-20'!$12:$12,'Bud v Act 2019-20'!$14:$14,'Bud v Act 2019-20'!$16:$16,'Bud v Act 2019-20'!$17:$17,'Bud v Act 2019-20'!$18:$18,'Bud v Act 2019-20'!$19:$19,'Bud v Act 2019-20'!$20:$20,'Bud v Act 2019-20'!$21:$21,'Bud v Act 2019-20'!$22:$22,'Bud v Act 2019-20'!$25:$25,'Bud v Act 2019-20'!$26:$26,'Bud v Act 2019-20'!$27:$27,'Bud v Act 2019-20'!$28:$28</definedName>
    <definedName name="QB_DATA_0" localSheetId="0" hidden="1">'P&amp;L May 2020'!$5:$5,'P&amp;L May 2020'!$7:$7,'P&amp;L May 2020'!$8:$8,'P&amp;L May 2020'!$10:$10,'P&amp;L May 2020'!$12:$12,'P&amp;L May 2020'!$14:$14,'P&amp;L May 2020'!$15:$15,'P&amp;L May 2020'!$16:$16,'P&amp;L May 2020'!$17:$17,'P&amp;L May 2020'!$18:$18,'P&amp;L May 2020'!$19:$19,'P&amp;L May 2020'!$22:$22,'P&amp;L May 2020'!$23:$23,'P&amp;L May 2020'!$24:$24,'P&amp;L May 2020'!$25:$25,'P&amp;L May 2020'!$27:$27</definedName>
    <definedName name="QB_DATA_1" localSheetId="3" hidden="1">'Bud v Act 2019-20'!$30:$30,'Bud v Act 2019-20'!$31:$31,'Bud v Act 2019-20'!#REF!,'Bud v Act 2019-20'!$35:$35,'Bud v Act 2019-20'!$36:$36,'Bud v Act 2019-20'!$38:$38,'Bud v Act 2019-20'!$39:$39,'Bud v Act 2019-20'!$42:$42,'Bud v Act 2019-20'!$43:$43,'Bud v Act 2019-20'!$49:$49,'Bud v Act 2019-20'!$50:$50,'Bud v Act 2019-20'!$51:$51,'Bud v Act 2019-20'!$52:$52,'Bud v Act 2019-20'!$53:$53,'Bud v Act 2019-20'!$55:$55,'Bud v Act 2019-20'!$57:$57</definedName>
    <definedName name="QB_DATA_1" localSheetId="0" hidden="1">'Garden MAy 2020'!$4:$4,'Garden MAy 2020'!$5:$5,'P&amp;L May 2020'!$30:$30,'P&amp;L May 2020'!$31:$31,'P&amp;L May 2020'!$33:$33,'P&amp;L May 2020'!$34:$34,'P&amp;L May 2020'!$37:$37,'P&amp;L May 2020'!$43:$43,'P&amp;L May 2020'!$44:$44,'P&amp;L May 2020'!$45:$45,'P&amp;L May 2020'!$46:$46,'P&amp;L May 2020'!$49:$49,'P&amp;L May 2020'!$50:$50,'P&amp;L May 2020'!$53:$53,'P&amp;L May 2020'!$54:$54,'P&amp;L May 2020'!$55:$55</definedName>
    <definedName name="QB_DATA_2" localSheetId="3" hidden="1">'Bud v Act 2019-20'!$59:$59,'Bud v Act 2019-20'!$61:$61,'Bud v Act 2019-20'!$64:$64,'Bud v Act 2019-20'!$66:$66,'Bud v Act 2019-20'!$67:$67,'Bud v Act 2019-20'!$69:$69,'Bud v Act 2019-20'!$70:$70,'Bud v Act 2019-20'!#REF!,'Bud v Act 2019-20'!#REF!,'Bud v Act 2019-20'!#REF!,'Bud v Act 2019-20'!#REF!,'Bud v Act 2019-20'!#REF!,'Bud v Act 2019-20'!#REF!,'Bud v Act 2019-20'!#REF!,'Bud v Act 2019-20'!#REF!,'Bud v Act 2019-20'!$72:$72</definedName>
    <definedName name="QB_DATA_2" localSheetId="0" hidden="1">'P&amp;L May 2020'!$56:$56,'Garden MAy 2020'!$9:$9,'Garden MAy 2020'!$10:$10,'Garden MAy 2020'!$11:$11,'Garden MAy 2020'!$12:$12,'Garden MAy 2020'!$13:$13,'Garden MAy 2020'!$14:$14,'Garden MAy 2020'!$15:$15,'Garden MAy 2020'!$16:$16,'Garden MAy 2020'!$17:$17,'P&amp;L May 2020'!$58:$58,'P&amp;L May 2020'!$59:$59,'P&amp;L May 2020'!$61:$61,'P&amp;L May 2020'!$62:$62,'P&amp;L May 2020'!$63:$63,'P&amp;L May 2020'!$64:$64</definedName>
    <definedName name="QB_DATA_3" localSheetId="3" hidden="1">'Bud v Act 2019-20'!$74:$74,'Bud v Act 2019-20'!$75:$75,'Bud v Act 2019-20'!$76:$76,'Bud v Act 2019-20'!$77:$77,'Bud v Act 2019-20'!$78:$78,'Bud v Act 2019-20'!$79:$79,'Bud v Act 2019-20'!$80:$80,'Bud v Act 2019-20'!$81:$81,'Bud v Act 2019-20'!$82:$82,'Bud v Act 2019-20'!$84:$84,'Bud v Act 2019-20'!$85:$85,'Bud v Act 2019-20'!$87:$87,'Bud v Act 2019-20'!$88:$88,'Bud v Act 2019-20'!$89:$89,'Bud v Act 2019-20'!$90:$90,'Bud v Act 2019-20'!$91:$91</definedName>
    <definedName name="QB_DATA_3" localSheetId="0" hidden="1">'P&amp;L May 2020'!$65:$65,'P&amp;L May 2020'!$66:$66,'P&amp;L May 2020'!$67:$67,'P&amp;L May 2020'!$68:$68,'P&amp;L May 2020'!$69:$69,'P&amp;L May 2020'!$71:$71,'P&amp;L May 2020'!$72:$72,'P&amp;L May 2020'!$74:$74,'P&amp;L May 2020'!$75:$75,'P&amp;L May 2020'!$76:$76,'P&amp;L May 2020'!$77:$77,'P&amp;L May 2020'!$80:$80,'P&amp;L May 2020'!$81:$81,'P&amp;L May 2020'!$82:$82,'P&amp;L May 2020'!$83:$83,'P&amp;L May 2020'!$84:$84</definedName>
    <definedName name="QB_DATA_4" localSheetId="3" hidden="1">'Bud v Act 2019-20'!$92:$92,'Bud v Act 2019-20'!$93:$93,'Bud v Act 2019-20'!$96:$96,'Bud v Act 2019-20'!$97:$97,'Bud v Act 2019-20'!$98:$98,'Bud v Act 2019-20'!$99:$99,'Bud v Act 2019-20'!$101:$101,'Bud v Act 2019-20'!$102:$102,'Bud v Act 2019-20'!$107:$107</definedName>
    <definedName name="QB_DATA_4" localSheetId="0" hidden="1">'P&amp;L May 2020'!$86:$86</definedName>
    <definedName name="QB_FORMULA_0" localSheetId="1" hidden="1">'Bal May 2020'!$G$6,'Bal May 2020'!$H$6,'Bal May 2020'!$G$7,'Bal May 2020'!$H$7,'Bal May 2020'!$G$8,'Bal May 2020'!$H$8,'Bal May 2020'!$E$9,'Bal May 2020'!$F$9,'Bal May 2020'!$G$9,'Bal May 2020'!$H$9,'Bal May 2020'!$E$10,'Bal May 2020'!$F$10,'Bal May 2020'!$G$10,'Bal May 2020'!$H$10,'Bal May 2020'!$E$11,'Bal May 2020'!$F$11</definedName>
    <definedName name="QB_FORMULA_0" localSheetId="3" hidden="1">'Bud v Act 2019-20'!$H$8,'Bud v Act 2019-20'!$J$10,'Bud v Act 2019-20'!$K$10,'Bud v Act 2019-20'!$H$11,'Bud v Act 2019-20'!$I$11,'Bud v Act 2019-20'!$J$11,'Bud v Act 2019-20'!$K$11,'Bud v Act 2019-20'!$J$12,'Bud v Act 2019-20'!$K$12,'Bud v Act 2019-20'!$J$14,'Bud v Act 2019-20'!$K$14,'Bud v Act 2019-20'!$J$17,'Bud v Act 2019-20'!$K$17,'Bud v Act 2019-20'!$J$18,'Bud v Act 2019-20'!$K$18,'Bud v Act 2019-20'!$J$19</definedName>
    <definedName name="QB_FORMULA_0" localSheetId="0" hidden="1">'P&amp;L May 2020'!$L$5,'P&amp;L May 2020'!$N$5,'P&amp;L May 2020'!$L$7,'P&amp;L May 2020'!$N$7,'P&amp;L May 2020'!$L$8,'P&amp;L May 2020'!$N$8,'P&amp;L May 2020'!$H$9,'P&amp;L May 2020'!$J$9,'P&amp;L May 2020'!$L$9,'P&amp;L May 2020'!$N$9,'P&amp;L May 2020'!$L$10,'P&amp;L May 2020'!$N$10,'P&amp;L May 2020'!$L$12,'P&amp;L May 2020'!$N$12,'P&amp;L May 2020'!$L$14,'P&amp;L May 2020'!$N$14</definedName>
    <definedName name="QB_FORMULA_1" localSheetId="1" hidden="1">'Bal May 2020'!$G$11,'Bal May 2020'!$H$11,'Bal May 2020'!$G$14,'Bal May 2020'!$H$14,'Bal May 2020'!$G$15,'Bal May 2020'!$H$15,'Bal May 2020'!$G$16,'Bal May 2020'!$H$16,'Bal May 2020'!$E$17,'Bal May 2020'!$F$17,'Bal May 2020'!$G$17,'Bal May 2020'!$H$17,'Bal May 2020'!$E$18,'Bal May 2020'!$F$18,'Bal May 2020'!$G$18,'Bal May 2020'!$H$18</definedName>
    <definedName name="QB_FORMULA_1" localSheetId="3" hidden="1">'Bud v Act 2019-20'!$K$19,'Bud v Act 2019-20'!$J$20,'Bud v Act 2019-20'!$K$20,'Bud v Act 2019-20'!$J$21,'Bud v Act 2019-20'!$K$21,'Bud v Act 2019-20'!$J$22,'Bud v Act 2019-20'!$K$22,'Bud v Act 2019-20'!$H$23,'Bud v Act 2019-20'!$I$23,'Bud v Act 2019-20'!$J$23,'Bud v Act 2019-20'!$K$23,'Bud v Act 2019-20'!$J$28,'Bud v Act 2019-20'!$K$28,'Bud v Act 2019-20'!$H$29,'Bud v Act 2019-20'!$I$29,'Bud v Act 2019-20'!$J$29</definedName>
    <definedName name="QB_FORMULA_1" localSheetId="0" hidden="1">'P&amp;L May 2020'!$L$15,'P&amp;L May 2020'!$N$15,'P&amp;L May 2020'!$L$16,'P&amp;L May 2020'!$N$16,'P&amp;L May 2020'!$L$17,'P&amp;L May 2020'!$N$17,'P&amp;L May 2020'!$L$18,'P&amp;L May 2020'!$N$18,'P&amp;L May 2020'!$L$19,'P&amp;L May 2020'!$N$19,'P&amp;L May 2020'!$H$20,'P&amp;L May 2020'!$J$20,'P&amp;L May 2020'!$L$20,'P&amp;L May 2020'!$N$20,'P&amp;L May 2020'!$L$22,'P&amp;L May 2020'!$N$22</definedName>
    <definedName name="QB_FORMULA_10" localSheetId="3" hidden="1">'Bud v Act 2019-20'!$K$86,'Bud v Act 2019-20'!$J$87,'Bud v Act 2019-20'!$K$87,'Bud v Act 2019-20'!$J$88,'Bud v Act 2019-20'!$K$88,'Bud v Act 2019-20'!$J$89,'Bud v Act 2019-20'!$K$89,'Bud v Act 2019-20'!$J$90,'Bud v Act 2019-20'!$K$90,'Bud v Act 2019-20'!$J$91,'Bud v Act 2019-20'!$K$91,'Bud v Act 2019-20'!$J$92,'Bud v Act 2019-20'!$K$92,'Bud v Act 2019-20'!$J$93,'Bud v Act 2019-20'!$K$93,'Bud v Act 2019-20'!$H$94</definedName>
    <definedName name="QB_FORMULA_10" localSheetId="0" hidden="1">'P&amp;L May 2020'!$L$69,'P&amp;L May 2020'!$N$69,'P&amp;L May 2020'!$L$71,'P&amp;L May 2020'!$N$71,'P&amp;L May 2020'!$L$72,'P&amp;L May 2020'!$N$72,'P&amp;L May 2020'!$H$73,'P&amp;L May 2020'!$J$73,'P&amp;L May 2020'!$L$73,'P&amp;L May 2020'!$N$73,'P&amp;L May 2020'!$L$74,'P&amp;L May 2020'!$N$74,'P&amp;L May 2020'!$L$75,'P&amp;L May 2020'!$N$75,'P&amp;L May 2020'!$L$76,'P&amp;L May 2020'!$N$76</definedName>
    <definedName name="QB_FORMULA_11" localSheetId="3" hidden="1">'Bud v Act 2019-20'!$I$94,'Bud v Act 2019-20'!$J$94,'Bud v Act 2019-20'!$K$94,'Bud v Act 2019-20'!$J$96,'Bud v Act 2019-20'!$K$96,'Bud v Act 2019-20'!$J$97,'Bud v Act 2019-20'!$K$97,'Bud v Act 2019-20'!$J$98,'Bud v Act 2019-20'!$K$98,'Bud v Act 2019-20'!$J$99,'Bud v Act 2019-20'!$K$99,'Bud v Act 2019-20'!$H$100,'Bud v Act 2019-20'!$I$100,'Bud v Act 2019-20'!$J$100,'Bud v Act 2019-20'!$K$100,'Bud v Act 2019-20'!$J$101</definedName>
    <definedName name="QB_FORMULA_11" localSheetId="0" hidden="1">'P&amp;L May 2020'!$L$77,'P&amp;L May 2020'!$N$77,'P&amp;L May 2020'!$H$78,'P&amp;L May 2020'!$J$78,'P&amp;L May 2020'!$L$78,'P&amp;L May 2020'!$N$78,'P&amp;L May 2020'!$L$80,'P&amp;L May 2020'!$N$80,'P&amp;L May 2020'!$L$81,'P&amp;L May 2020'!$N$81,'P&amp;L May 2020'!$L$82,'P&amp;L May 2020'!$N$82,'P&amp;L May 2020'!$L$83,'P&amp;L May 2020'!$N$83,'P&amp;L May 2020'!$L$84,'P&amp;L May 2020'!$N$84</definedName>
    <definedName name="QB_FORMULA_12" localSheetId="3" hidden="1">'Bud v Act 2019-20'!$K$101,'Bud v Act 2019-20'!$J$102,'Bud v Act 2019-20'!$K$102,'Bud v Act 2019-20'!$H$103,'Bud v Act 2019-20'!$I$103,'Bud v Act 2019-20'!$J$103,'Bud v Act 2019-20'!$K$103,'Bud v Act 2019-20'!$H$104,'Bud v Act 2019-20'!$I$104,'Bud v Act 2019-20'!$J$104,'Bud v Act 2019-20'!$K$104,'Bud v Act 2019-20'!$J$107,'Bud v Act 2019-20'!$K$107,'Bud v Act 2019-20'!$H$108,'Bud v Act 2019-20'!$I$108,'Bud v Act 2019-20'!$J$108</definedName>
    <definedName name="QB_FORMULA_12" localSheetId="0" hidden="1">'P&amp;L May 2020'!$H$85,'P&amp;L May 2020'!$J$85,'P&amp;L May 2020'!$L$85,'P&amp;L May 2020'!$N$85,'P&amp;L May 2020'!$L$86,'P&amp;L May 2020'!$N$86,'P&amp;L May 2020'!$H$87,'P&amp;L May 2020'!$J$87,'P&amp;L May 2020'!$L$87,'P&amp;L May 2020'!$N$87,'P&amp;L May 2020'!$H$88,'P&amp;L May 2020'!$J$88,'P&amp;L May 2020'!$L$88,'P&amp;L May 2020'!$N$88,'P&amp;L May 2020'!$H$89,'P&amp;L May 2020'!$J$89</definedName>
    <definedName name="QB_FORMULA_13" localSheetId="3" hidden="1">'Bud v Act 2019-20'!$K$108,'Bud v Act 2019-20'!$H$109,'Bud v Act 2019-20'!$I$109,'Bud v Act 2019-20'!$J$109,'Bud v Act 2019-20'!$K$109,'Bud v Act 2019-20'!$H$110,'Bud v Act 2019-20'!$I$110,'Bud v Act 2019-20'!$J$110,'Bud v Act 2019-20'!$K$110</definedName>
    <definedName name="QB_FORMULA_13" localSheetId="0" hidden="1">'P&amp;L May 2020'!$L$89,'P&amp;L May 2020'!$N$89</definedName>
    <definedName name="QB_FORMULA_2" localSheetId="3" hidden="1">'Bud v Act 2019-20'!$K$29,'Bud v Act 2019-20'!$J$30,'Bud v Act 2019-20'!$K$30,'Bud v Act 2019-20'!$J$31,'Bud v Act 2019-20'!$K$31,'Bud v Act 2019-20'!$H$32,'Bud v Act 2019-20'!$I$32,'Bud v Act 2019-20'!$J$32,'Bud v Act 2019-20'!$K$32,'Bud v Act 2019-20'!#REF!,'Bud v Act 2019-20'!#REF!,'Bud v Act 2019-20'!$J$35,'Bud v Act 2019-20'!$K$35,'Bud v Act 2019-20'!$J$36,'Bud v Act 2019-20'!$K$36,'Bud v Act 2019-20'!$H$37</definedName>
    <definedName name="QB_FORMULA_2" localSheetId="0" hidden="1">'P&amp;L May 2020'!$L$23,'P&amp;L May 2020'!$N$23,'P&amp;L May 2020'!$L$24,'P&amp;L May 2020'!$N$24,'P&amp;L May 2020'!$L$25,'P&amp;L May 2020'!$N$25,'P&amp;L May 2020'!$H$26,'P&amp;L May 2020'!$J$26,'P&amp;L May 2020'!$L$26,'P&amp;L May 2020'!$N$26,'P&amp;L May 2020'!$L$27,'P&amp;L May 2020'!$N$27,'P&amp;L May 2020'!$H$28,'P&amp;L May 2020'!$J$28,'P&amp;L May 2020'!$L$28,'P&amp;L May 2020'!$N$28</definedName>
    <definedName name="QB_FORMULA_3" localSheetId="3" hidden="1">'Bud v Act 2019-20'!$I$37,'Bud v Act 2019-20'!$J$37,'Bud v Act 2019-20'!$K$37,'Bud v Act 2019-20'!$J$38,'Bud v Act 2019-20'!$K$38,'Bud v Act 2019-20'!$J$39,'Bud v Act 2019-20'!$K$39,'Bud v Act 2019-20'!$H$40,'Bud v Act 2019-20'!$I$40,'Bud v Act 2019-20'!$J$40,'Bud v Act 2019-20'!$K$40,'Bud v Act 2019-20'!$J$42,'Bud v Act 2019-20'!$K$42,'Bud v Act 2019-20'!$J$43,'Bud v Act 2019-20'!$K$43,'Bud v Act 2019-20'!$H$44</definedName>
    <definedName name="QB_FORMULA_3" localSheetId="0" hidden="1">'Garden MAy 2020'!$J$4,'Garden MAy 2020'!$L$4,'Garden MAy 2020'!$J$5,'Garden MAy 2020'!$L$5,'Garden MAy 2020'!$F$6,'Garden MAy 2020'!$H$6,'Garden MAy 2020'!$J$6,'Garden MAy 2020'!$L$6,'P&amp;L May 2020'!$L$30,'P&amp;L May 2020'!$N$30,'P&amp;L May 2020'!$L$31,'P&amp;L May 2020'!$N$31,'P&amp;L May 2020'!$H$32,'P&amp;L May 2020'!$J$32,'P&amp;L May 2020'!$L$32,'P&amp;L May 2020'!$N$32</definedName>
    <definedName name="QB_FORMULA_4" localSheetId="3" hidden="1">'Bud v Act 2019-20'!$I$44,'Bud v Act 2019-20'!$J$44,'Bud v Act 2019-20'!$K$44,'Bud v Act 2019-20'!$H$45,'Bud v Act 2019-20'!$I$45,'Bud v Act 2019-20'!$J$45,'Bud v Act 2019-20'!$K$45,'Bud v Act 2019-20'!$H$46,'Bud v Act 2019-20'!$I$46,'Bud v Act 2019-20'!$J$46,'Bud v Act 2019-20'!$K$46,'Bud v Act 2019-20'!$J$51,'Bud v Act 2019-20'!$K$51,'Bud v Act 2019-20'!$J$52,'Bud v Act 2019-20'!$K$52,'Bud v Act 2019-20'!$J$53</definedName>
    <definedName name="QB_FORMULA_4" localSheetId="0" hidden="1">'P&amp;L May 2020'!$L$33,'P&amp;L May 2020'!$N$33,'P&amp;L May 2020'!$L$34,'P&amp;L May 2020'!$N$34,'P&amp;L May 2020'!$H$35,'P&amp;L May 2020'!$J$35,'P&amp;L May 2020'!$L$35,'P&amp;L May 2020'!$N$35,'P&amp;L May 2020'!$L$37,'P&amp;L May 2020'!$N$37,'P&amp;L May 2020'!$H$38,'P&amp;L May 2020'!$J$38,'P&amp;L May 2020'!$L$38,'P&amp;L May 2020'!$N$38,'P&amp;L May 2020'!$H$39,'P&amp;L May 2020'!$J$39</definedName>
    <definedName name="QB_FORMULA_5" localSheetId="3" hidden="1">'Bud v Act 2019-20'!$K$53,'Bud v Act 2019-20'!$H$54,'Bud v Act 2019-20'!$I$54,'Bud v Act 2019-20'!$J$54,'Bud v Act 2019-20'!$K$54,'Bud v Act 2019-20'!$J$55,'Bud v Act 2019-20'!$K$55,'Bud v Act 2019-20'!$J$57,'Bud v Act 2019-20'!$K$57,'Bud v Act 2019-20'!$J$59,'Bud v Act 2019-20'!$K$59,'Bud v Act 2019-20'!$H$60,'Bud v Act 2019-20'!$I$60,'Bud v Act 2019-20'!$J$60,'Bud v Act 2019-20'!$K$60,'Bud v Act 2019-20'!$J$61</definedName>
    <definedName name="QB_FORMULA_5" localSheetId="0" hidden="1">'P&amp;L May 2020'!$L$39,'P&amp;L May 2020'!$N$39,'P&amp;L May 2020'!$H$40,'P&amp;L May 2020'!$J$40,'P&amp;L May 2020'!$L$40,'P&amp;L May 2020'!$N$40,'P&amp;L May 2020'!$L$43,'P&amp;L May 2020'!$N$43,'P&amp;L May 2020'!$L$44,'P&amp;L May 2020'!$N$44,'P&amp;L May 2020'!$L$45,'P&amp;L May 2020'!$N$45,'P&amp;L May 2020'!$L$46,'P&amp;L May 2020'!$N$46,'P&amp;L May 2020'!$H$47,'P&amp;L May 2020'!$J$47</definedName>
    <definedName name="QB_FORMULA_6" localSheetId="3" hidden="1">'Bud v Act 2019-20'!$K$61,'Bud v Act 2019-20'!$H$62,'Bud v Act 2019-20'!$I$62,'Bud v Act 2019-20'!$J$62,'Bud v Act 2019-20'!$K$62,'Bud v Act 2019-20'!$J$64,'Bud v Act 2019-20'!$K$64,'Bud v Act 2019-20'!$J$66,'Bud v Act 2019-20'!$K$66,'Bud v Act 2019-20'!$J$67,'Bud v Act 2019-20'!$K$67,'Bud v Act 2019-20'!$H$68,'Bud v Act 2019-20'!$I$68,'Bud v Act 2019-20'!$J$68,'Bud v Act 2019-20'!$K$68,'Bud v Act 2019-20'!$J$69</definedName>
    <definedName name="QB_FORMULA_6" localSheetId="0" hidden="1">'P&amp;L May 2020'!$L$47,'P&amp;L May 2020'!$N$47,'P&amp;L May 2020'!$L$49,'P&amp;L May 2020'!$N$49,'P&amp;L May 2020'!$L$50,'P&amp;L May 2020'!$N$50,'P&amp;L May 2020'!$H$51,'P&amp;L May 2020'!$J$51,'P&amp;L May 2020'!$L$51,'P&amp;L May 2020'!$N$51,'P&amp;L May 2020'!$L$53,'P&amp;L May 2020'!$N$53,'P&amp;L May 2020'!$L$54,'P&amp;L May 2020'!$N$54,'P&amp;L May 2020'!$L$55,'P&amp;L May 2020'!$N$55</definedName>
    <definedName name="QB_FORMULA_7" localSheetId="3" hidden="1">'Bud v Act 2019-20'!$K$69,'Bud v Act 2019-20'!$J$70,'Bud v Act 2019-20'!$K$70,'Bud v Act 2019-20'!$H$71,'Bud v Act 2019-20'!$I$71,'Bud v Act 2019-20'!$J$71,'Bud v Act 2019-20'!$K$71,'Bud v Act 2019-20'!#REF!,'Bud v Act 2019-20'!#REF!,'Bud v Act 2019-20'!#REF!,'Bud v Act 2019-20'!#REF!,'Bud v Act 2019-20'!#REF!,'Bud v Act 2019-20'!#REF!,'Bud v Act 2019-20'!#REF!,'Bud v Act 2019-20'!#REF!,'Bud v Act 2019-20'!#REF!</definedName>
    <definedName name="QB_FORMULA_7" localSheetId="0" hidden="1">'P&amp;L May 2020'!$L$56,'P&amp;L May 2020'!$N$56,'P&amp;L May 2020'!$H$57,'P&amp;L May 2020'!$J$57,'P&amp;L May 2020'!$L$57,'P&amp;L May 2020'!$N$57,'Garden MAy 2020'!$J$9,'Garden MAy 2020'!$L$9,'Garden MAy 2020'!$J$10,'Garden MAy 2020'!$L$10,'Garden MAy 2020'!$J$11,'Garden MAy 2020'!$L$11,'Garden MAy 2020'!$J$12,'Garden MAy 2020'!$L$12,'Garden MAy 2020'!$J$13,'Garden MAy 2020'!$L$13</definedName>
    <definedName name="QB_FORMULA_8" localSheetId="3" hidden="1">'Bud v Act 2019-20'!#REF!,'Bud v Act 2019-20'!#REF!,'Bud v Act 2019-20'!#REF!,'Bud v Act 2019-20'!#REF!,'Bud v Act 2019-20'!#REF!,'Bud v Act 2019-20'!#REF!,'Bud v Act 2019-20'!#REF!,'Bud v Act 2019-20'!$J$72,'Bud v Act 2019-20'!$K$72,'Bud v Act 2019-20'!$J$74,'Bud v Act 2019-20'!$K$74,'Bud v Act 2019-20'!$J$75,'Bud v Act 2019-20'!$K$75,'Bud v Act 2019-20'!$J$76,'Bud v Act 2019-20'!$K$76,'Bud v Act 2019-20'!$J$77</definedName>
    <definedName name="QB_FORMULA_8" localSheetId="0" hidden="1">'Garden MAy 2020'!$J$14,'Garden MAy 2020'!$L$14,'Garden MAy 2020'!$J$15,'Garden MAy 2020'!$L$15,'Garden MAy 2020'!$J$16,'Garden MAy 2020'!$L$16,'Garden MAy 2020'!$J$17,'Garden MAy 2020'!$L$17,'Garden MAy 2020'!$F$18,'Garden MAy 2020'!$H$18,'Garden MAy 2020'!$J$18,'Garden MAy 2020'!$L$18,'P&amp;L May 2020'!$L$58,'P&amp;L May 2020'!$N$58,'P&amp;L May 2020'!$L$59,'P&amp;L May 2020'!$N$59</definedName>
    <definedName name="QB_FORMULA_9" localSheetId="3" hidden="1">'Bud v Act 2019-20'!$K$77,'Bud v Act 2019-20'!$J$78,'Bud v Act 2019-20'!$K$78,'Bud v Act 2019-20'!$J$79,'Bud v Act 2019-20'!$K$79,'Bud v Act 2019-20'!$J$80,'Bud v Act 2019-20'!$K$80,'Bud v Act 2019-20'!$J$81,'Bud v Act 2019-20'!$K$81,'Bud v Act 2019-20'!$J$82,'Bud v Act 2019-20'!$K$82,'Bud v Act 2019-20'!$J$85,'Bud v Act 2019-20'!$K$85,'Bud v Act 2019-20'!$H$86,'Bud v Act 2019-20'!$I$86,'Bud v Act 2019-20'!$J$86</definedName>
    <definedName name="QB_FORMULA_9" localSheetId="0" hidden="1">'P&amp;L May 2020'!$L$61,'P&amp;L May 2020'!$N$61,'P&amp;L May 2020'!$L$62,'P&amp;L May 2020'!$N$62,'P&amp;L May 2020'!$L$63,'P&amp;L May 2020'!$N$63,'P&amp;L May 2020'!$L$64,'P&amp;L May 2020'!$N$64,'P&amp;L May 2020'!$L$65,'P&amp;L May 2020'!$N$65,'P&amp;L May 2020'!$L$66,'P&amp;L May 2020'!$N$66,'P&amp;L May 2020'!$L$67,'P&amp;L May 2020'!$N$67,'P&amp;L May 2020'!$L$68,'P&amp;L May 2020'!$N$68</definedName>
    <definedName name="QB_ROW_1" localSheetId="1" hidden="1">'Bal May 2020'!$A$3</definedName>
    <definedName name="QB_ROW_10050" localSheetId="3" hidden="1">'Bud v Act 2019-20'!$F$15</definedName>
    <definedName name="QB_ROW_10050" localSheetId="0" hidden="1">'P&amp;L May 2020'!$F$13</definedName>
    <definedName name="QB_ROW_1011" localSheetId="1" hidden="1">'Bal May 2020'!$B$4</definedName>
    <definedName name="QB_ROW_10260" localSheetId="3" hidden="1">'Bud v Act 2019-20'!$G$22</definedName>
    <definedName name="QB_ROW_10260" localSheetId="0" hidden="1">'P&amp;L May 2020'!$G$19</definedName>
    <definedName name="QB_ROW_10350" localSheetId="3" hidden="1">'Bud v Act 2019-20'!$F$23</definedName>
    <definedName name="QB_ROW_10350" localSheetId="0" hidden="1">'P&amp;L May 2020'!$F$20</definedName>
    <definedName name="QB_ROW_106250" localSheetId="3" hidden="1">'Bud v Act 2019-20'!$F$69</definedName>
    <definedName name="QB_ROW_106250" localSheetId="0" hidden="1">'P&amp;L May 2020'!$F$55</definedName>
    <definedName name="QB_ROW_109250" localSheetId="3" hidden="1">'Bud v Act 2019-20'!$F$78</definedName>
    <definedName name="QB_ROW_109250" localSheetId="0" hidden="1">'P&amp;L May 2020'!$F$65</definedName>
    <definedName name="QB_ROW_113250" localSheetId="3" hidden="1">'Bud v Act 2019-20'!$F$75</definedName>
    <definedName name="QB_ROW_113250" localSheetId="0" hidden="1">'P&amp;L May 2020'!$F$61</definedName>
    <definedName name="QB_ROW_117240" localSheetId="0" hidden="1">'P&amp;L May 2020'!$E$58</definedName>
    <definedName name="QB_ROW_124250" localSheetId="3" hidden="1">'Bud v Act 2019-20'!$F$80</definedName>
    <definedName name="QB_ROW_124250" localSheetId="0" hidden="1">'P&amp;L May 2020'!$F$67</definedName>
    <definedName name="QB_ROW_1311" localSheetId="1" hidden="1">'Bal May 2020'!$B$10</definedName>
    <definedName name="QB_ROW_135250" localSheetId="3" hidden="1">'Bud v Act 2019-20'!$F$90</definedName>
    <definedName name="QB_ROW_135250" localSheetId="0" hidden="1">'P&amp;L May 2020'!$F$75</definedName>
    <definedName name="QB_ROW_14011" localSheetId="1" hidden="1">'Bal May 2020'!$B$13</definedName>
    <definedName name="QB_ROW_14311" localSheetId="1" hidden="1">'Bal May 2020'!$B$17</definedName>
    <definedName name="QB_ROW_153250" localSheetId="3" hidden="1">'Bud v Act 2019-20'!$F$31</definedName>
    <definedName name="QB_ROW_16240" localSheetId="3" hidden="1">'Bud v Act 2019-20'!$E$12</definedName>
    <definedName name="QB_ROW_16240" localSheetId="0" hidden="1">'P&amp;L May 2020'!$E$10</definedName>
    <definedName name="QB_ROW_17221" localSheetId="1" hidden="1">'Bal May 2020'!$C$16</definedName>
    <definedName name="QB_ROW_178250" localSheetId="3" hidden="1">'Bud v Act 2019-20'!$F$51</definedName>
    <definedName name="QB_ROW_178250" localSheetId="0" hidden="1">'P&amp;L May 2020'!$F$45</definedName>
    <definedName name="QB_ROW_18301" localSheetId="3" hidden="1">'Bud v Act 2019-20'!$A$110</definedName>
    <definedName name="QB_ROW_18301" localSheetId="0" hidden="1">'P&amp;L May 2020'!$A$89</definedName>
    <definedName name="QB_ROW_186220" localSheetId="1" hidden="1">'Bal May 2020'!$C$14</definedName>
    <definedName name="QB_ROW_19011" localSheetId="3" hidden="1">'Bud v Act 2019-20'!$B$3</definedName>
    <definedName name="QB_ROW_19011" localSheetId="0" hidden="1">'P&amp;L May 2020'!$B$3</definedName>
    <definedName name="QB_ROW_19311" localSheetId="3" hidden="1">'Bud v Act 2019-20'!$B$104</definedName>
    <definedName name="QB_ROW_19311" localSheetId="0" hidden="1">'P&amp;L May 2020'!$B$88</definedName>
    <definedName name="QB_ROW_20031" localSheetId="3" hidden="1">'Bud v Act 2019-20'!$D$4</definedName>
    <definedName name="QB_ROW_20031" localSheetId="0" hidden="1">'P&amp;L May 2020'!$D$4</definedName>
    <definedName name="QB_ROW_2021" localSheetId="1" hidden="1">'Bal May 2020'!$C$5</definedName>
    <definedName name="QB_ROW_20331" localSheetId="3" hidden="1">'Bud v Act 2019-20'!$D$45</definedName>
    <definedName name="QB_ROW_20331" localSheetId="0" hidden="1">'P&amp;L May 2020'!$D$39</definedName>
    <definedName name="QB_ROW_210250" localSheetId="3" hidden="1">'Bud v Act 2019-20'!$F$61</definedName>
    <definedName name="QB_ROW_21031" localSheetId="3" hidden="1">'Bud v Act 2019-20'!$D$47</definedName>
    <definedName name="QB_ROW_21031" localSheetId="0" hidden="1">'P&amp;L May 2020'!$D$41</definedName>
    <definedName name="QB_ROW_21331" localSheetId="3" hidden="1">'Bud v Act 2019-20'!$D$103</definedName>
    <definedName name="QB_ROW_21331" localSheetId="0" hidden="1">'P&amp;L May 2020'!$D$87</definedName>
    <definedName name="QB_ROW_22011" localSheetId="3" hidden="1">'Bud v Act 2019-20'!$B$105</definedName>
    <definedName name="QB_ROW_22050" localSheetId="3" hidden="1">'Bud v Act 2019-20'!$F$24</definedName>
    <definedName name="QB_ROW_22050" localSheetId="0" hidden="1">'P&amp;L May 2020'!$F$21</definedName>
    <definedName name="QB_ROW_22260" localSheetId="3" hidden="1">'Bud v Act 2019-20'!$G$28</definedName>
    <definedName name="QB_ROW_22260" localSheetId="0" hidden="1">'P&amp;L May 2020'!$G$25</definedName>
    <definedName name="QB_ROW_22311" localSheetId="3" hidden="1">'Bud v Act 2019-20'!$B$109</definedName>
    <definedName name="QB_ROW_22350" localSheetId="3" hidden="1">'Bud v Act 2019-20'!$F$29</definedName>
    <definedName name="QB_ROW_22350" localSheetId="0" hidden="1">'P&amp;L May 2020'!$F$26</definedName>
    <definedName name="QB_ROW_23021" localSheetId="3" hidden="1">'Bud v Act 2019-20'!$C$106</definedName>
    <definedName name="QB_ROW_2321" localSheetId="1" hidden="1">'Bal May 2020'!$C$9</definedName>
    <definedName name="QB_ROW_23260" localSheetId="3" hidden="1">'Bud v Act 2019-20'!$G$25</definedName>
    <definedName name="QB_ROW_23260" localSheetId="0" hidden="1">'P&amp;L May 2020'!$G$22</definedName>
    <definedName name="QB_ROW_23321" localSheetId="3" hidden="1">'Bud v Act 2019-20'!$C$108</definedName>
    <definedName name="QB_ROW_25260" localSheetId="3" hidden="1">'Bud v Act 2019-20'!$G$27</definedName>
    <definedName name="QB_ROW_25260" localSheetId="0" hidden="1">'P&amp;L May 2020'!$G$24</definedName>
    <definedName name="QB_ROW_259260" localSheetId="3" hidden="1">'Bud v Act 2019-20'!$G$26</definedName>
    <definedName name="QB_ROW_259260" localSheetId="0" hidden="1">'P&amp;L May 2020'!$G$23</definedName>
    <definedName name="QB_ROW_266040" localSheetId="3" hidden="1">'Bud v Act 2019-20'!$E$63</definedName>
    <definedName name="QB_ROW_266040" localSheetId="0" hidden="1">'P&amp;L May 2020'!$E$52</definedName>
    <definedName name="QB_ROW_266340" localSheetId="3" hidden="1">'Bud v Act 2019-20'!$E$71</definedName>
    <definedName name="QB_ROW_266340" localSheetId="0" hidden="1">'P&amp;L May 2020'!$E$57</definedName>
    <definedName name="QB_ROW_275250" localSheetId="3" hidden="1">'Bud v Act 2019-20'!$F$57</definedName>
    <definedName name="QB_ROW_275250" localSheetId="0" hidden="1">'P&amp;L May 2020'!$F$49</definedName>
    <definedName name="QB_ROW_283240" localSheetId="3" hidden="1">'Bud v Act 2019-20'!$E$101</definedName>
    <definedName name="QB_ROW_301" localSheetId="1" hidden="1">'Bal May 2020'!$A$11</definedName>
    <definedName name="QB_ROW_316250" localSheetId="3" hidden="1">'Bud v Act 2019-20'!$F$87</definedName>
    <definedName name="QB_ROW_32050" localSheetId="3" hidden="1">'Bud v Act 2019-20'!$F$34</definedName>
    <definedName name="QB_ROW_32050" localSheetId="0" hidden="1">'P&amp;L May 2020'!$F$29</definedName>
    <definedName name="QB_ROW_32350" localSheetId="3" hidden="1">'Bud v Act 2019-20'!$F$37</definedName>
    <definedName name="QB_ROW_32350" localSheetId="0" hidden="1">'P&amp;L May 2020'!$F$32</definedName>
    <definedName name="QB_ROW_33260" localSheetId="3" hidden="1">'Bud v Act 2019-20'!$G$35</definedName>
    <definedName name="QB_ROW_33260" localSheetId="0" hidden="1">'P&amp;L May 2020'!$G$30</definedName>
    <definedName name="QB_ROW_34260" localSheetId="3" hidden="1">'Bud v Act 2019-20'!$G$36</definedName>
    <definedName name="QB_ROW_34260" localSheetId="0" hidden="1">'P&amp;L May 2020'!$G$31</definedName>
    <definedName name="QB_ROW_344230" localSheetId="1" hidden="1">'Bal May 2020'!$D$6</definedName>
    <definedName name="QB_ROW_35250" localSheetId="3" hidden="1">'Bud v Act 2019-20'!$F$38</definedName>
    <definedName name="QB_ROW_35250" localSheetId="0" hidden="1">'P&amp;L May 2020'!$F$33</definedName>
    <definedName name="QB_ROW_365230" localSheetId="1" hidden="1">'Bal May 2020'!$D$7</definedName>
    <definedName name="QB_ROW_394040" localSheetId="3" hidden="1">'Bud v Act 2019-20'!$E$95</definedName>
    <definedName name="QB_ROW_394040" localSheetId="0" hidden="1">'P&amp;L May 2020'!$E$79</definedName>
    <definedName name="QB_ROW_394340" localSheetId="3" hidden="1">'Bud v Act 2019-20'!$E$100</definedName>
    <definedName name="QB_ROW_394340" localSheetId="0" hidden="1">'P&amp;L May 2020'!$E$85</definedName>
    <definedName name="QB_ROW_408040" localSheetId="3" hidden="1">'Bud v Act 2019-20'!$E$13</definedName>
    <definedName name="QB_ROW_408040" localSheetId="0" hidden="1">'P&amp;L May 2020'!$E$11</definedName>
    <definedName name="QB_ROW_408340" localSheetId="3" hidden="1">'Bud v Act 2019-20'!$E$32</definedName>
    <definedName name="QB_ROW_408340" localSheetId="0" hidden="1">'P&amp;L May 2020'!$E$28</definedName>
    <definedName name="QB_ROW_420040" localSheetId="3" hidden="1">'Bud v Act 2019-20'!$E$41</definedName>
    <definedName name="QB_ROW_420040" localSheetId="0" hidden="1">'P&amp;L May 2020'!$E$36</definedName>
    <definedName name="QB_ROW_420340" localSheetId="3" hidden="1">'Bud v Act 2019-20'!$E$44</definedName>
    <definedName name="QB_ROW_420340" localSheetId="0" hidden="1">'P&amp;L May 2020'!$E$38</definedName>
    <definedName name="QB_ROW_440240" localSheetId="3" hidden="1">'Bud v Act 2019-20'!$E$102</definedName>
    <definedName name="QB_ROW_440240" localSheetId="0" hidden="1">'P&amp;L May 2020'!$E$86</definedName>
    <definedName name="QB_ROW_451240" localSheetId="3" hidden="1">'Bud v Act 2019-20'!$E$72</definedName>
    <definedName name="QB_ROW_451240" localSheetId="0" hidden="1">'P&amp;L May 2020'!$E$59</definedName>
    <definedName name="QB_ROW_463250" localSheetId="3" hidden="1">'Bud v Act 2019-20'!$F$70</definedName>
    <definedName name="QB_ROW_463250" localSheetId="0" hidden="1">'P&amp;L May 2020'!$F$56</definedName>
    <definedName name="QB_ROW_464250" localSheetId="3" hidden="1">'Bud v Act 2019-20'!$F$88</definedName>
    <definedName name="QB_ROW_465250" localSheetId="3" hidden="1">'Bud v Act 2019-20'!$F$92</definedName>
    <definedName name="QB_ROW_465250" localSheetId="0" hidden="1">'P&amp;L May 2020'!$F$77</definedName>
    <definedName name="QB_ROW_467250" localSheetId="0" hidden="1">'P&amp;L May 2020'!$F$63</definedName>
    <definedName name="QB_ROW_469250" localSheetId="3" hidden="1">'Bud v Act 2019-20'!$F$30</definedName>
    <definedName name="QB_ROW_469250" localSheetId="0" hidden="1">'P&amp;L May 2020'!$F$27</definedName>
    <definedName name="QB_ROW_474050" localSheetId="0" hidden="1">'Garden MAy 2020'!$D$3</definedName>
    <definedName name="QB_ROW_474260" localSheetId="0" hidden="1">'Garden MAy 2020'!$E$5</definedName>
    <definedName name="QB_ROW_474350" localSheetId="3" hidden="1">'Bud v Act 2019-20'!#REF!</definedName>
    <definedName name="QB_ROW_474350" localSheetId="0" hidden="1">'Garden MAy 2020'!$D$6</definedName>
    <definedName name="QB_ROW_476250" localSheetId="3" hidden="1">'Bud v Act 2019-20'!$F$42</definedName>
    <definedName name="QB_ROW_476250" localSheetId="0" hidden="1">'P&amp;L May 2020'!$F$37</definedName>
    <definedName name="QB_ROW_480250" localSheetId="3" hidden="1">'Bud v Act 2019-20'!$F$76</definedName>
    <definedName name="QB_ROW_480250" localSheetId="0" hidden="1">'P&amp;L May 2020'!$F$62</definedName>
    <definedName name="QB_ROW_483040" localSheetId="3" hidden="1">'Bud v Act 2019-20'!$E$9</definedName>
    <definedName name="QB_ROW_483340" localSheetId="3" hidden="1">'Bud v Act 2019-20'!$E$11</definedName>
    <definedName name="QB_ROW_484050" localSheetId="3" hidden="1">'Bud v Act 2019-20'!$F$58</definedName>
    <definedName name="QB_ROW_484350" localSheetId="3" hidden="1">'Bud v Act 2019-20'!$F$60</definedName>
    <definedName name="QB_ROW_485260" localSheetId="3" hidden="1">'Bud v Act 2019-20'!$G$19</definedName>
    <definedName name="QB_ROW_485260" localSheetId="0" hidden="1">'P&amp;L May 2020'!$G$16</definedName>
    <definedName name="QB_ROW_487260" localSheetId="3" hidden="1">'Bud v Act 2019-20'!$G$20</definedName>
    <definedName name="QB_ROW_487260" localSheetId="0" hidden="1">'P&amp;L May 2020'!$G$17</definedName>
    <definedName name="QB_ROW_488260" localSheetId="3" hidden="1">'Bud v Act 2019-20'!$G$18</definedName>
    <definedName name="QB_ROW_488260" localSheetId="0" hidden="1">'P&amp;L May 2020'!$G$15</definedName>
    <definedName name="QB_ROW_503260" localSheetId="3" hidden="1">'Bud v Act 2019-20'!$G$17</definedName>
    <definedName name="QB_ROW_505260" localSheetId="3" hidden="1">'Bud v Act 2019-20'!$G$21</definedName>
    <definedName name="QB_ROW_505260" localSheetId="0" hidden="1">'P&amp;L May 2020'!$G$18</definedName>
    <definedName name="QB_ROW_512250" localSheetId="3" hidden="1">'Bud v Act 2019-20'!$F$53</definedName>
    <definedName name="QB_ROW_5250" localSheetId="3" hidden="1">'Bud v Act 2019-20'!$F$82</definedName>
    <definedName name="QB_ROW_5250" localSheetId="0" hidden="1">'P&amp;L May 2020'!$F$69</definedName>
    <definedName name="QB_ROW_529250" localSheetId="3" hidden="1">'Bud v Act 2019-20'!$F$97</definedName>
    <definedName name="QB_ROW_529250" localSheetId="0" hidden="1">'P&amp;L May 2020'!$F$82</definedName>
    <definedName name="QB_ROW_533250" localSheetId="3" hidden="1">'Bud v Act 2019-20'!$F$99</definedName>
    <definedName name="QB_ROW_534250" localSheetId="3" hidden="1">'Bud v Act 2019-20'!$F$89</definedName>
    <definedName name="QB_ROW_534250" localSheetId="0" hidden="1">'P&amp;L May 2020'!$F$74</definedName>
    <definedName name="QB_ROW_536250" localSheetId="0" hidden="1">'P&amp;L May 2020'!$F$84</definedName>
    <definedName name="QB_ROW_541260" localSheetId="3" hidden="1">'Bud v Act 2019-20'!$G$59</definedName>
    <definedName name="QB_ROW_544250" localSheetId="3" hidden="1">'Bud v Act 2019-20'!$F$81</definedName>
    <definedName name="QB_ROW_544250" localSheetId="0" hidden="1">'P&amp;L May 2020'!$F$68</definedName>
    <definedName name="QB_ROW_545260" localSheetId="3" hidden="1">'Bud v Act 2019-20'!$G$66</definedName>
    <definedName name="QB_ROW_547040" localSheetId="3" hidden="1">'Bud v Act 2019-20'!$E$56</definedName>
    <definedName name="QB_ROW_547040" localSheetId="0" hidden="1">'P&amp;L May 2020'!$E$48</definedName>
    <definedName name="QB_ROW_547250" localSheetId="0" hidden="1">'P&amp;L May 2020'!$F$50</definedName>
    <definedName name="QB_ROW_547340" localSheetId="3" hidden="1">'Bud v Act 2019-20'!$E$62</definedName>
    <definedName name="QB_ROW_547340" localSheetId="0" hidden="1">'P&amp;L May 2020'!$E$51</definedName>
    <definedName name="QB_ROW_550250" localSheetId="3" hidden="1">'Bud v Act 2019-20'!$F$98</definedName>
    <definedName name="QB_ROW_550250" localSheetId="0" hidden="1">'P&amp;L May 2020'!$F$83</definedName>
    <definedName name="QB_ROW_551350" localSheetId="3" hidden="1">'Bud v Act 2019-20'!$F$39</definedName>
    <definedName name="QB_ROW_551350" localSheetId="0" hidden="1">'P&amp;L May 2020'!$F$34</definedName>
    <definedName name="QB_ROW_552230" localSheetId="1" hidden="1">'Bal May 2020'!$D$8</definedName>
    <definedName name="QB_ROW_553220" localSheetId="1" hidden="1">'Bal May 2020'!$C$15</definedName>
    <definedName name="QB_ROW_554250" localSheetId="3" hidden="1">'Bud v Act 2019-20'!$F$10</definedName>
    <definedName name="QB_ROW_557250" localSheetId="3" hidden="1">'Bud v Act 2019-20'!$F$43</definedName>
    <definedName name="QB_ROW_558040" localSheetId="3" hidden="1">'Bud v Act 2019-20'!$E$33</definedName>
    <definedName name="QB_ROW_558040" localSheetId="0" hidden="1">'Garden MAy 2020'!$C$2</definedName>
    <definedName name="QB_ROW_558340" localSheetId="3" hidden="1">'Bud v Act 2019-20'!$E$40</definedName>
    <definedName name="QB_ROW_558340" localSheetId="0" hidden="1">'P&amp;L May 2020'!$E$35</definedName>
    <definedName name="QB_ROW_562040" localSheetId="3" hidden="1">'Bud v Act 2019-20'!$E$73</definedName>
    <definedName name="QB_ROW_562040" localSheetId="0" hidden="1">'P&amp;L May 2020'!$E$60</definedName>
    <definedName name="QB_ROW_562250" localSheetId="3" hidden="1">'Bud v Act 2019-20'!$F$93</definedName>
    <definedName name="QB_ROW_562340" localSheetId="3" hidden="1">'Bud v Act 2019-20'!$E$94</definedName>
    <definedName name="QB_ROW_562340" localSheetId="0" hidden="1">'P&amp;L May 2020'!$E$78</definedName>
    <definedName name="QB_ROW_563250" localSheetId="3" hidden="1">'Bud v Act 2019-20'!$F$77</definedName>
    <definedName name="QB_ROW_563250" localSheetId="0" hidden="1">'P&amp;L May 2020'!$F$64</definedName>
    <definedName name="QB_ROW_568040" localSheetId="3" hidden="1">'Bud v Act 2019-20'!#REF!</definedName>
    <definedName name="QB_ROW_568040" localSheetId="0" hidden="1">'Garden MAy 2020'!$C$8</definedName>
    <definedName name="QB_ROW_568250" localSheetId="3" hidden="1">'Bud v Act 2019-20'!#REF!</definedName>
    <definedName name="QB_ROW_568250" localSheetId="0" hidden="1">'Garden MAy 2020'!$D$17</definedName>
    <definedName name="QB_ROW_568340" localSheetId="3" hidden="1">'Bud v Act 2019-20'!#REF!</definedName>
    <definedName name="QB_ROW_568340" localSheetId="0" hidden="1">'Garden MAy 2020'!$C$18</definedName>
    <definedName name="QB_ROW_569250" localSheetId="3" hidden="1">'Bud v Act 2019-20'!#REF!</definedName>
    <definedName name="QB_ROW_569250" localSheetId="0" hidden="1">'Garden MAy 2020'!$D$14</definedName>
    <definedName name="QB_ROW_570250" localSheetId="3" hidden="1">'Bud v Act 2019-20'!#REF!</definedName>
    <definedName name="QB_ROW_570250" localSheetId="0" hidden="1">'Garden MAy 2020'!$D$16</definedName>
    <definedName name="QB_ROW_571250" localSheetId="3" hidden="1">'Bud v Act 2019-20'!#REF!</definedName>
    <definedName name="QB_ROW_571250" localSheetId="0" hidden="1">'Garden MAy 2020'!$D$11</definedName>
    <definedName name="QB_ROW_574250" localSheetId="3" hidden="1">'Bud v Act 2019-20'!#REF!</definedName>
    <definedName name="QB_ROW_574250" localSheetId="0" hidden="1">'Garden MAy 2020'!$D$12</definedName>
    <definedName name="QB_ROW_575250" localSheetId="3" hidden="1">'Bud v Act 2019-20'!#REF!</definedName>
    <definedName name="QB_ROW_575250" localSheetId="0" hidden="1">'Garden MAy 2020'!$D$15</definedName>
    <definedName name="QB_ROW_576250" localSheetId="3" hidden="1">'Bud v Act 2019-20'!#REF!</definedName>
    <definedName name="QB_ROW_576250" localSheetId="0" hidden="1">'Garden MAy 2020'!$D$13</definedName>
    <definedName name="QB_ROW_580250" localSheetId="3" hidden="1">'Bud v Act 2019-20'!$F$91</definedName>
    <definedName name="QB_ROW_580250" localSheetId="0" hidden="1">'P&amp;L May 2020'!$F$76</definedName>
    <definedName name="QB_ROW_581250" localSheetId="3" hidden="1">'Bud v Act 2019-20'!$F$64</definedName>
    <definedName name="QB_ROW_581250" localSheetId="0" hidden="1">'P&amp;L May 2020'!$F$53</definedName>
    <definedName name="QB_ROW_582240" localSheetId="3" hidden="1">'Bud v Act 2019-20'!$E$55</definedName>
    <definedName name="QB_ROW_584250" localSheetId="3" hidden="1">'Bud v Act 2019-20'!$F$14</definedName>
    <definedName name="QB_ROW_584250" localSheetId="0" hidden="1">'P&amp;L May 2020'!$F$12</definedName>
    <definedName name="QB_ROW_585050" localSheetId="3" hidden="1">'Bud v Act 2019-20'!$F$83</definedName>
    <definedName name="QB_ROW_585050" localSheetId="0" hidden="1">'P&amp;L May 2020'!$F$70</definedName>
    <definedName name="QB_ROW_585260" localSheetId="3" hidden="1">'Bud v Act 2019-20'!$G$85</definedName>
    <definedName name="QB_ROW_585260" localSheetId="0" hidden="1">'P&amp;L May 2020'!$G$72</definedName>
    <definedName name="QB_ROW_585350" localSheetId="3" hidden="1">'Bud v Act 2019-20'!$F$86</definedName>
    <definedName name="QB_ROW_585350" localSheetId="0" hidden="1">'P&amp;L May 2020'!$F$73</definedName>
    <definedName name="QB_ROW_586250" localSheetId="3" hidden="1">'Bud v Act 2019-20'!$F$79</definedName>
    <definedName name="QB_ROW_586250" localSheetId="0" hidden="1">'P&amp;L May 2020'!$F$66</definedName>
    <definedName name="QB_ROW_587040" localSheetId="3" hidden="1">'Bud v Act 2019-20'!$E$48</definedName>
    <definedName name="QB_ROW_587040" localSheetId="0" hidden="1">'P&amp;L May 2020'!$E$42</definedName>
    <definedName name="QB_ROW_587340" localSheetId="3" hidden="1">'Bud v Act 2019-20'!$E$54</definedName>
    <definedName name="QB_ROW_587340" localSheetId="0" hidden="1">'P&amp;L May 2020'!$E$47</definedName>
    <definedName name="QB_ROW_589250" localSheetId="3" hidden="1">'Bud v Act 2019-20'!$F$52</definedName>
    <definedName name="QB_ROW_589250" localSheetId="0" hidden="1">'P&amp;L May 2020'!$F$46</definedName>
    <definedName name="QB_ROW_591250" localSheetId="3" hidden="1">'Bud v Act 2019-20'!$F$74</definedName>
    <definedName name="QB_ROW_592040" localSheetId="3" hidden="1">'Bud v Act 2019-20'!$E$6</definedName>
    <definedName name="QB_ROW_592040" localSheetId="0" hidden="1">'P&amp;L May 2020'!$E$6</definedName>
    <definedName name="QB_ROW_592340" localSheetId="3" hidden="1">'Bud v Act 2019-20'!$E$8</definedName>
    <definedName name="QB_ROW_592340" localSheetId="0" hidden="1">'P&amp;L May 2020'!$E$9</definedName>
    <definedName name="QB_ROW_593250" localSheetId="0" hidden="1">'P&amp;L May 2020'!$F$8</definedName>
    <definedName name="QB_ROW_595250" localSheetId="0" hidden="1">'P&amp;L May 2020'!$F$81</definedName>
    <definedName name="QB_ROW_596250" localSheetId="0" hidden="1">'Garden MAy 2020'!$D$10</definedName>
    <definedName name="QB_ROW_597260" localSheetId="3" hidden="1">'Bud v Act 2019-20'!$G$16</definedName>
    <definedName name="QB_ROW_597260" localSheetId="0" hidden="1">'P&amp;L May 2020'!$G$14</definedName>
    <definedName name="QB_ROW_598260" localSheetId="0" hidden="1">'Garden MAy 2020'!$E$4</definedName>
    <definedName name="QB_ROW_599250" localSheetId="3" hidden="1">'Bud v Act 2019-20'!#REF!</definedName>
    <definedName name="QB_ROW_599250" localSheetId="0" hidden="1">'Garden MAy 2020'!$D$9</definedName>
    <definedName name="QB_ROW_600250" localSheetId="3" hidden="1">'Bud v Act 2019-20'!$F$96</definedName>
    <definedName name="QB_ROW_600250" localSheetId="0" hidden="1">'P&amp;L May 2020'!$F$80</definedName>
    <definedName name="QB_ROW_601250" localSheetId="3" hidden="1">'Bud v Act 2019-20'!$F$7</definedName>
    <definedName name="QB_ROW_601250" localSheetId="0" hidden="1">'P&amp;L May 2020'!$F$7</definedName>
    <definedName name="QB_ROW_602250" localSheetId="3" hidden="1">'Bud v Act 2019-20'!$F$50</definedName>
    <definedName name="QB_ROW_602250" localSheetId="0" hidden="1">'P&amp;L May 2020'!$F$44</definedName>
    <definedName name="QB_ROW_603250" localSheetId="3" hidden="1">'Bud v Act 2019-20'!$F$49</definedName>
    <definedName name="QB_ROW_603250" localSheetId="0" hidden="1">'P&amp;L May 2020'!$F$43</definedName>
    <definedName name="QB_ROW_604240" localSheetId="3" hidden="1">'Bud v Act 2019-20'!$E$5</definedName>
    <definedName name="QB_ROW_604240" localSheetId="0" hidden="1">'P&amp;L May 2020'!$E$5</definedName>
    <definedName name="QB_ROW_605260" localSheetId="3" hidden="1">'Bud v Act 2019-20'!$G$84</definedName>
    <definedName name="QB_ROW_605260" localSheetId="0" hidden="1">'P&amp;L May 2020'!$G$71</definedName>
    <definedName name="QB_ROW_62230" localSheetId="3" hidden="1">'Bud v Act 2019-20'!$D$107</definedName>
    <definedName name="QB_ROW_7001" localSheetId="1" hidden="1">'Bal May 2020'!$A$12</definedName>
    <definedName name="QB_ROW_7301" localSheetId="1" hidden="1">'Bal May 2020'!$A$18</definedName>
    <definedName name="QB_ROW_76050" localSheetId="3" hidden="1">'Bud v Act 2019-20'!$F$65</definedName>
    <definedName name="QB_ROW_76260" localSheetId="3" hidden="1">'Bud v Act 2019-20'!$G$67</definedName>
    <definedName name="QB_ROW_76350" localSheetId="3" hidden="1">'Bud v Act 2019-20'!$F$68</definedName>
    <definedName name="QB_ROW_76350" localSheetId="0" hidden="1">'P&amp;L May 2020'!$F$54</definedName>
    <definedName name="QB_ROW_86321" localSheetId="3" hidden="1">'Bud v Act 2019-20'!$C$46</definedName>
    <definedName name="QB_ROW_86321" localSheetId="0" hidden="1">'P&amp;L May 2020'!$C$40</definedName>
    <definedName name="QBCANSUPPORTUPDATE" localSheetId="1">TRUE</definedName>
    <definedName name="QBCANSUPPORTUPDATE" localSheetId="3">TRUE</definedName>
    <definedName name="QBCANSUPPORTUPDATE" localSheetId="0">TRUE</definedName>
    <definedName name="QBCOMPANYFILENAME" localSheetId="1">"C:\Users\Public\Documents\Intuit\QuickBooks\Company Files\Center City Residents' Association.QBW"</definedName>
    <definedName name="QBCOMPANYFILENAME" localSheetId="3">"C:\Users\Public\Documents\Intuit\QuickBooks\Company Files\Center City Residents' Association.QBW"</definedName>
    <definedName name="QBCOMPANYFILENAME" localSheetId="0">"C:\Users\Public\Documents\Intuit\QuickBooks\Company Files\Center City Residents' Association.QBW"</definedName>
    <definedName name="QBENDDATE" localSheetId="1">20200531</definedName>
    <definedName name="QBENDDATE" localSheetId="3">20200630</definedName>
    <definedName name="QBENDDATE" localSheetId="0">20200531</definedName>
    <definedName name="QBHEADERSONSCREEN" localSheetId="1">FALSE</definedName>
    <definedName name="QBHEADERSONSCREEN" localSheetId="3">FALSE</definedName>
    <definedName name="QBHEADERSONSCREEN" localSheetId="0">FALSE</definedName>
    <definedName name="QBMETADATASIZE" localSheetId="1">5914</definedName>
    <definedName name="QBMETADATASIZE" localSheetId="3">5914</definedName>
    <definedName name="QBMETADATASIZE" localSheetId="0">5914</definedName>
    <definedName name="QBPRESERVECOLOR" localSheetId="1">TRUE</definedName>
    <definedName name="QBPRESERVECOLOR" localSheetId="3">TRUE</definedName>
    <definedName name="QBPRESERVECOLOR" localSheetId="0">TRUE</definedName>
    <definedName name="QBPRESERVEFONT" localSheetId="1">TRUE</definedName>
    <definedName name="QBPRESERVEFONT" localSheetId="3">TRUE</definedName>
    <definedName name="QBPRESERVEFONT" localSheetId="0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SPACE" localSheetId="1">TRUE</definedName>
    <definedName name="QBPRESERVESPACE" localSheetId="3">TRUE</definedName>
    <definedName name="QBPRESERVESPACE" localSheetId="0">TRUE</definedName>
    <definedName name="QBREPORTCOLAXIS" localSheetId="1">0</definedName>
    <definedName name="QBREPORTCOLAXIS" localSheetId="3">8</definedName>
    <definedName name="QBREPORTCOLAXIS" localSheetId="0">0</definedName>
    <definedName name="QBREPORTCOMPANYID" localSheetId="1">"c56421e02f774d4f92847f70fb9e8cbc"</definedName>
    <definedName name="QBREPORTCOMPANYID" localSheetId="3">"c56421e02f774d4f92847f70fb9e8cbc"</definedName>
    <definedName name="QBREPORTCOMPANYID" localSheetId="0">"c56421e02f774d4f92847f70fb9e8cbc"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BUDDIFF" localSheetId="1">FALSE</definedName>
    <definedName name="QBREPORTCOMPARECOL_BUDDIFF" localSheetId="3">TRUE</definedName>
    <definedName name="QBREPORTCOMPARECOL_BUDDIFF" localSheetId="0">FALSE</definedName>
    <definedName name="QBREPORTCOMPARECOL_BUDGET" localSheetId="1">FALSE</definedName>
    <definedName name="QBREPORTCOMPARECOL_BUDGET" localSheetId="3">TRUE</definedName>
    <definedName name="QBREPORTCOMPARECOL_BUDGET" localSheetId="0">FALSE</definedName>
    <definedName name="QBREPORTCOMPARECOL_BUDPCT" localSheetId="1">FALSE</definedName>
    <definedName name="QBREPORTCOMPARECOL_BUDPCT" localSheetId="3">TRUE</definedName>
    <definedName name="QBREPORTCOMPARECOL_BUDPCT" localSheetId="0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YEAR" localSheetId="1">TRUE</definedName>
    <definedName name="QBREPORTCOMPARECOL_PREVYEAR" localSheetId="3">FALSE</definedName>
    <definedName name="QBREPORTCOMPARECOL_PREVYEAR" localSheetId="0">TRUE</definedName>
    <definedName name="QBREPORTCOMPARECOL_PYDIFF" localSheetId="1">TRUE</definedName>
    <definedName name="QBREPORTCOMPARECOL_PYDIFF" localSheetId="3">FALSE</definedName>
    <definedName name="QBREPORTCOMPARECOL_PYDIFF" localSheetId="0">TRUE</definedName>
    <definedName name="QBREPORTCOMPARECOL_PYPCT" localSheetId="1">TRUE</definedName>
    <definedName name="QBREPORTCOMPARECOL_PYPCT" localSheetId="3">FALSE</definedName>
    <definedName name="QBREPORTCOMPARECOL_PYPCT" localSheetId="0">TRUE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ROWAXIS" localSheetId="1">9</definedName>
    <definedName name="QBREPORTROWAXIS" localSheetId="3">11</definedName>
    <definedName name="QBREPORTROWAXIS" localSheetId="0">11</definedName>
    <definedName name="QBREPORTSUBCOLAXIS" localSheetId="1">24</definedName>
    <definedName name="QBREPORTSUBCOLAXIS" localSheetId="3">24</definedName>
    <definedName name="QBREPORTSUBCOLAXIS" localSheetId="0">24</definedName>
    <definedName name="QBREPORTTYPE" localSheetId="1">6</definedName>
    <definedName name="QBREPORTTYPE" localSheetId="3">288</definedName>
    <definedName name="QBREPORTTYPE" localSheetId="0">1</definedName>
    <definedName name="QBROWHEADERS" localSheetId="1">4</definedName>
    <definedName name="QBROWHEADERS" localSheetId="3">7</definedName>
    <definedName name="QBROWHEADERS" localSheetId="0">7</definedName>
    <definedName name="QBSTARTDATE" localSheetId="1">20200531</definedName>
    <definedName name="QBSTARTDATE" localSheetId="3">20190701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9" i="10" l="1"/>
  <c r="K108" i="10"/>
  <c r="I108" i="10"/>
  <c r="I109" i="10" s="1"/>
  <c r="H108" i="10"/>
  <c r="J108" i="10" s="1"/>
  <c r="K107" i="10"/>
  <c r="J107" i="10"/>
  <c r="K102" i="10"/>
  <c r="J102" i="10"/>
  <c r="K101" i="10"/>
  <c r="J101" i="10"/>
  <c r="I100" i="10"/>
  <c r="H100" i="10"/>
  <c r="J100" i="10" s="1"/>
  <c r="K99" i="10"/>
  <c r="J99" i="10"/>
  <c r="K98" i="10"/>
  <c r="J98" i="10"/>
  <c r="K97" i="10"/>
  <c r="J97" i="10"/>
  <c r="K96" i="10"/>
  <c r="J96" i="10"/>
  <c r="I94" i="10"/>
  <c r="K93" i="10"/>
  <c r="J93" i="10"/>
  <c r="K92" i="10"/>
  <c r="J92" i="10"/>
  <c r="K91" i="10"/>
  <c r="J91" i="10"/>
  <c r="K90" i="10"/>
  <c r="J90" i="10"/>
  <c r="K89" i="10"/>
  <c r="J89" i="10"/>
  <c r="K88" i="10"/>
  <c r="J88" i="10"/>
  <c r="K87" i="10"/>
  <c r="J87" i="10"/>
  <c r="I86" i="10"/>
  <c r="H86" i="10"/>
  <c r="K86" i="10" s="1"/>
  <c r="K85" i="10"/>
  <c r="J85" i="10"/>
  <c r="K82" i="10"/>
  <c r="J82" i="10"/>
  <c r="K81" i="10"/>
  <c r="J81" i="10"/>
  <c r="K80" i="10"/>
  <c r="J80" i="10"/>
  <c r="K79" i="10"/>
  <c r="J79" i="10"/>
  <c r="K78" i="10"/>
  <c r="J78" i="10"/>
  <c r="K77" i="10"/>
  <c r="J77" i="10"/>
  <c r="K76" i="10"/>
  <c r="J76" i="10"/>
  <c r="K75" i="10"/>
  <c r="J75" i="10"/>
  <c r="K74" i="10"/>
  <c r="J74" i="10"/>
  <c r="K72" i="10"/>
  <c r="J72" i="10"/>
  <c r="K70" i="10"/>
  <c r="J70" i="10"/>
  <c r="K69" i="10"/>
  <c r="J69" i="10"/>
  <c r="I68" i="10"/>
  <c r="H68" i="10"/>
  <c r="J68" i="10" s="1"/>
  <c r="K67" i="10"/>
  <c r="J67" i="10"/>
  <c r="K66" i="10"/>
  <c r="J66" i="10"/>
  <c r="K64" i="10"/>
  <c r="J64" i="10"/>
  <c r="K61" i="10"/>
  <c r="J61" i="10"/>
  <c r="I60" i="10"/>
  <c r="K60" i="10" s="1"/>
  <c r="H60" i="10"/>
  <c r="K59" i="10"/>
  <c r="J59" i="10"/>
  <c r="K57" i="10"/>
  <c r="J57" i="10"/>
  <c r="K55" i="10"/>
  <c r="J55" i="10"/>
  <c r="J54" i="10"/>
  <c r="I54" i="10"/>
  <c r="H54" i="10"/>
  <c r="K54" i="10" s="1"/>
  <c r="K53" i="10"/>
  <c r="J53" i="10"/>
  <c r="K52" i="10"/>
  <c r="J52" i="10"/>
  <c r="K51" i="10"/>
  <c r="J51" i="10"/>
  <c r="I44" i="10"/>
  <c r="H44" i="10"/>
  <c r="J44" i="10" s="1"/>
  <c r="K43" i="10"/>
  <c r="J43" i="10"/>
  <c r="K42" i="10"/>
  <c r="J42" i="10"/>
  <c r="K39" i="10"/>
  <c r="J39" i="10"/>
  <c r="K38" i="10"/>
  <c r="J38" i="10"/>
  <c r="I37" i="10"/>
  <c r="I40" i="10" s="1"/>
  <c r="H37" i="10"/>
  <c r="J37" i="10" s="1"/>
  <c r="K36" i="10"/>
  <c r="J36" i="10"/>
  <c r="K35" i="10"/>
  <c r="J35" i="10"/>
  <c r="K31" i="10"/>
  <c r="J31" i="10"/>
  <c r="K30" i="10"/>
  <c r="J30" i="10"/>
  <c r="I29" i="10"/>
  <c r="H29" i="10"/>
  <c r="K28" i="10"/>
  <c r="J28" i="10"/>
  <c r="I23" i="10"/>
  <c r="H23" i="10"/>
  <c r="K23" i="10" s="1"/>
  <c r="K22" i="10"/>
  <c r="J22" i="10"/>
  <c r="K21" i="10"/>
  <c r="J21" i="10"/>
  <c r="K20" i="10"/>
  <c r="J20" i="10"/>
  <c r="K19" i="10"/>
  <c r="J19" i="10"/>
  <c r="K18" i="10"/>
  <c r="J18" i="10"/>
  <c r="K17" i="10"/>
  <c r="J17" i="10"/>
  <c r="K14" i="10"/>
  <c r="J14" i="10"/>
  <c r="K12" i="10"/>
  <c r="J12" i="10"/>
  <c r="K11" i="10"/>
  <c r="I11" i="10"/>
  <c r="H11" i="10"/>
  <c r="J11" i="10" s="1"/>
  <c r="K10" i="10"/>
  <c r="J10" i="10"/>
  <c r="H8" i="10"/>
  <c r="J23" i="10" l="1"/>
  <c r="K44" i="10"/>
  <c r="J60" i="10"/>
  <c r="J86" i="10"/>
  <c r="H94" i="10"/>
  <c r="J94" i="10" s="1"/>
  <c r="H32" i="10"/>
  <c r="H45" i="10" s="1"/>
  <c r="K68" i="10"/>
  <c r="K100" i="10"/>
  <c r="I32" i="10"/>
  <c r="I45" i="10" s="1"/>
  <c r="J109" i="10"/>
  <c r="K109" i="10"/>
  <c r="H40" i="10"/>
  <c r="J40" i="10" s="1"/>
  <c r="J29" i="10"/>
  <c r="H62" i="10"/>
  <c r="K29" i="10"/>
  <c r="K37" i="10"/>
  <c r="I62" i="10"/>
  <c r="H71" i="10"/>
  <c r="I71" i="10"/>
  <c r="H18" i="4"/>
  <c r="F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H6" i="4"/>
  <c r="F6" i="4"/>
  <c r="L5" i="4"/>
  <c r="J5" i="4"/>
  <c r="L4" i="4"/>
  <c r="J4" i="4"/>
  <c r="J32" i="10" l="1"/>
  <c r="K94" i="10"/>
  <c r="K32" i="10"/>
  <c r="J71" i="10"/>
  <c r="J62" i="10"/>
  <c r="K40" i="10"/>
  <c r="J45" i="10"/>
  <c r="H46" i="10"/>
  <c r="I46" i="10"/>
  <c r="K45" i="10"/>
  <c r="K71" i="10"/>
  <c r="H103" i="10"/>
  <c r="K62" i="10"/>
  <c r="I103" i="10"/>
  <c r="K103" i="10" s="1"/>
  <c r="L6" i="4"/>
  <c r="L18" i="4"/>
  <c r="J18" i="4"/>
  <c r="J6" i="4"/>
  <c r="H18" i="2"/>
  <c r="G18" i="2"/>
  <c r="F18" i="2"/>
  <c r="E18" i="2"/>
  <c r="H17" i="2"/>
  <c r="G17" i="2"/>
  <c r="F17" i="2"/>
  <c r="E17" i="2"/>
  <c r="H16" i="2"/>
  <c r="G16" i="2"/>
  <c r="H15" i="2"/>
  <c r="G15" i="2"/>
  <c r="H14" i="2"/>
  <c r="G14" i="2"/>
  <c r="H11" i="2"/>
  <c r="G11" i="2"/>
  <c r="F11" i="2"/>
  <c r="E11" i="2"/>
  <c r="H10" i="2"/>
  <c r="G10" i="2"/>
  <c r="F10" i="2"/>
  <c r="E10" i="2"/>
  <c r="H9" i="2"/>
  <c r="G9" i="2"/>
  <c r="F9" i="2"/>
  <c r="E9" i="2"/>
  <c r="H8" i="2"/>
  <c r="G8" i="2"/>
  <c r="H7" i="2"/>
  <c r="G7" i="2"/>
  <c r="H6" i="2"/>
  <c r="G6" i="2"/>
  <c r="H104" i="10" l="1"/>
  <c r="J46" i="10"/>
  <c r="J103" i="10"/>
  <c r="I104" i="10"/>
  <c r="K46" i="10"/>
  <c r="N86" i="1"/>
  <c r="L86" i="1"/>
  <c r="J85" i="1"/>
  <c r="H85" i="1"/>
  <c r="N85" i="1" s="1"/>
  <c r="N84" i="1"/>
  <c r="L84" i="1"/>
  <c r="N83" i="1"/>
  <c r="L83" i="1"/>
  <c r="N82" i="1"/>
  <c r="L82" i="1"/>
  <c r="N81" i="1"/>
  <c r="L81" i="1"/>
  <c r="N80" i="1"/>
  <c r="L80" i="1"/>
  <c r="N77" i="1"/>
  <c r="L77" i="1"/>
  <c r="N76" i="1"/>
  <c r="L76" i="1"/>
  <c r="N75" i="1"/>
  <c r="L75" i="1"/>
  <c r="N74" i="1"/>
  <c r="L74" i="1"/>
  <c r="J73" i="1"/>
  <c r="J78" i="1" s="1"/>
  <c r="H73" i="1"/>
  <c r="H78" i="1" s="1"/>
  <c r="N72" i="1"/>
  <c r="L72" i="1"/>
  <c r="N71" i="1"/>
  <c r="L71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59" i="1"/>
  <c r="L59" i="1"/>
  <c r="N58" i="1"/>
  <c r="L58" i="1"/>
  <c r="J57" i="1"/>
  <c r="H57" i="1"/>
  <c r="N56" i="1"/>
  <c r="L56" i="1"/>
  <c r="N55" i="1"/>
  <c r="L55" i="1"/>
  <c r="N54" i="1"/>
  <c r="L54" i="1"/>
  <c r="N53" i="1"/>
  <c r="L53" i="1"/>
  <c r="J51" i="1"/>
  <c r="H51" i="1"/>
  <c r="N50" i="1"/>
  <c r="L50" i="1"/>
  <c r="N49" i="1"/>
  <c r="L49" i="1"/>
  <c r="J47" i="1"/>
  <c r="H47" i="1"/>
  <c r="N46" i="1"/>
  <c r="L46" i="1"/>
  <c r="N45" i="1"/>
  <c r="L45" i="1"/>
  <c r="N44" i="1"/>
  <c r="L44" i="1"/>
  <c r="N43" i="1"/>
  <c r="L43" i="1"/>
  <c r="J38" i="1"/>
  <c r="H38" i="1"/>
  <c r="N37" i="1"/>
  <c r="L37" i="1"/>
  <c r="N34" i="1"/>
  <c r="L34" i="1"/>
  <c r="N33" i="1"/>
  <c r="L33" i="1"/>
  <c r="J32" i="1"/>
  <c r="H32" i="1"/>
  <c r="N31" i="1"/>
  <c r="L31" i="1"/>
  <c r="N30" i="1"/>
  <c r="L30" i="1"/>
  <c r="N27" i="1"/>
  <c r="L27" i="1"/>
  <c r="J26" i="1"/>
  <c r="H26" i="1"/>
  <c r="N25" i="1"/>
  <c r="L25" i="1"/>
  <c r="N24" i="1"/>
  <c r="L24" i="1"/>
  <c r="N23" i="1"/>
  <c r="L23" i="1"/>
  <c r="N22" i="1"/>
  <c r="L22" i="1"/>
  <c r="J20" i="1"/>
  <c r="H20" i="1"/>
  <c r="N19" i="1"/>
  <c r="L19" i="1"/>
  <c r="N18" i="1"/>
  <c r="L18" i="1"/>
  <c r="N17" i="1"/>
  <c r="L17" i="1"/>
  <c r="N16" i="1"/>
  <c r="L16" i="1"/>
  <c r="N15" i="1"/>
  <c r="L15" i="1"/>
  <c r="N14" i="1"/>
  <c r="L14" i="1"/>
  <c r="N12" i="1"/>
  <c r="L12" i="1"/>
  <c r="N10" i="1"/>
  <c r="L10" i="1"/>
  <c r="J9" i="1"/>
  <c r="H9" i="1"/>
  <c r="N9" i="1" s="1"/>
  <c r="N8" i="1"/>
  <c r="L8" i="1"/>
  <c r="N7" i="1"/>
  <c r="L7" i="1"/>
  <c r="N5" i="1"/>
  <c r="L5" i="1"/>
  <c r="H110" i="10" l="1"/>
  <c r="J104" i="10"/>
  <c r="I110" i="10"/>
  <c r="K104" i="10"/>
  <c r="N57" i="1"/>
  <c r="J28" i="1"/>
  <c r="N26" i="1"/>
  <c r="N51" i="1"/>
  <c r="L47" i="1"/>
  <c r="L73" i="1"/>
  <c r="L26" i="1"/>
  <c r="N32" i="1"/>
  <c r="L32" i="1"/>
  <c r="N38" i="1"/>
  <c r="J87" i="1"/>
  <c r="L51" i="1"/>
  <c r="L9" i="1"/>
  <c r="L57" i="1"/>
  <c r="H87" i="1"/>
  <c r="H28" i="1"/>
  <c r="N28" i="1" s="1"/>
  <c r="N78" i="1"/>
  <c r="L78" i="1"/>
  <c r="N47" i="1"/>
  <c r="N73" i="1"/>
  <c r="H35" i="1"/>
  <c r="L38" i="1"/>
  <c r="L85" i="1"/>
  <c r="J35" i="1"/>
  <c r="J39" i="1" s="1"/>
  <c r="J40" i="1" s="1"/>
  <c r="J88" i="1" s="1"/>
  <c r="J89" i="1" s="1"/>
  <c r="L20" i="1"/>
  <c r="N20" i="1"/>
  <c r="J110" i="10" l="1"/>
  <c r="K110" i="10"/>
  <c r="N87" i="1"/>
  <c r="L28" i="1"/>
  <c r="L87" i="1"/>
  <c r="N35" i="1"/>
  <c r="L35" i="1"/>
  <c r="H39" i="1"/>
  <c r="H40" i="1" s="1"/>
  <c r="L39" i="1" l="1"/>
  <c r="N39" i="1"/>
  <c r="N40" i="1"/>
  <c r="H88" i="1"/>
  <c r="L40" i="1"/>
  <c r="L88" i="1" l="1"/>
  <c r="H89" i="1"/>
  <c r="N88" i="1"/>
  <c r="N89" i="1" l="1"/>
  <c r="L89" i="1"/>
</calcChain>
</file>

<file path=xl/sharedStrings.xml><?xml version="1.0" encoding="utf-8"?>
<sst xmlns="http://schemas.openxmlformats.org/spreadsheetml/2006/main" count="243" uniqueCount="152">
  <si>
    <t>Jul '19 - May 20</t>
  </si>
  <si>
    <t>Jul '18 - May 19</t>
  </si>
  <si>
    <t>$ Change</t>
  </si>
  <si>
    <t>% Change</t>
  </si>
  <si>
    <t>Ordinary Income/Expense</t>
  </si>
  <si>
    <t>Income</t>
  </si>
  <si>
    <t>Income Restricted</t>
  </si>
  <si>
    <t>Committee Income</t>
  </si>
  <si>
    <t>BD Taskforce</t>
  </si>
  <si>
    <t>Historic Preservation</t>
  </si>
  <si>
    <t>Total Committee Income</t>
  </si>
  <si>
    <t>Income Donations</t>
  </si>
  <si>
    <t>Income Fundraising</t>
  </si>
  <si>
    <t>Winter Appeal - NB (restricted)</t>
  </si>
  <si>
    <t>Auction Raffle</t>
  </si>
  <si>
    <t>CC Auction</t>
  </si>
  <si>
    <t>CC Sponsors</t>
  </si>
  <si>
    <t>CC Ticket Sales</t>
  </si>
  <si>
    <t>Miscellaneous</t>
  </si>
  <si>
    <t>Celebration Income - Other</t>
  </si>
  <si>
    <t>Total Celebration Income</t>
  </si>
  <si>
    <t>House Tour</t>
  </si>
  <si>
    <t>Ad Revenue</t>
  </si>
  <si>
    <t>Sponsorship</t>
  </si>
  <si>
    <t>Ticket Revenue</t>
  </si>
  <si>
    <t>House Tour - Other</t>
  </si>
  <si>
    <t>Total House Tour</t>
  </si>
  <si>
    <t>Spring Appeal - NB (restricted)</t>
  </si>
  <si>
    <t>Total Income Fundraising</t>
  </si>
  <si>
    <t>Income Operations</t>
  </si>
  <si>
    <t>Garden</t>
  </si>
  <si>
    <t>Garden Waitlist</t>
  </si>
  <si>
    <t>Garden - Other</t>
  </si>
  <si>
    <t>Total Garden</t>
  </si>
  <si>
    <t>Membership Dues</t>
  </si>
  <si>
    <t>New</t>
  </si>
  <si>
    <t>Renewal</t>
  </si>
  <si>
    <t>Total Membership Dues</t>
  </si>
  <si>
    <t>Newsletter Ad Revenue</t>
  </si>
  <si>
    <t>Reimbursements</t>
  </si>
  <si>
    <t>Total Income Operations</t>
  </si>
  <si>
    <t>Sponsorships</t>
  </si>
  <si>
    <t>Corporate Sponsorship</t>
  </si>
  <si>
    <t>Total Sponsorships</t>
  </si>
  <si>
    <t>Total Income</t>
  </si>
  <si>
    <t>Gross Profit</t>
  </si>
  <si>
    <t>Expense</t>
  </si>
  <si>
    <t>Committees Expense</t>
  </si>
  <si>
    <t>Government Relations</t>
  </si>
  <si>
    <t>Remapping</t>
  </si>
  <si>
    <t>Zoning</t>
  </si>
  <si>
    <t>Membership</t>
  </si>
  <si>
    <t>Total Committees Expense</t>
  </si>
  <si>
    <t>Event Expense</t>
  </si>
  <si>
    <t>Annual Meeting</t>
  </si>
  <si>
    <t>Event Expense - Other</t>
  </si>
  <si>
    <t>Total Event Expense</t>
  </si>
  <si>
    <t>Fundraising Expense</t>
  </si>
  <si>
    <t>Winter Appeal</t>
  </si>
  <si>
    <t>Celebration Expense</t>
  </si>
  <si>
    <t>House Tour Expense</t>
  </si>
  <si>
    <t>Spring Appeal</t>
  </si>
  <si>
    <t>Total Fundraising Expense</t>
  </si>
  <si>
    <t>Garden Expenses</t>
  </si>
  <si>
    <t>Events</t>
  </si>
  <si>
    <t>Honoria</t>
  </si>
  <si>
    <t>Bank Fees</t>
  </si>
  <si>
    <t>Maint/Supplies</t>
  </si>
  <si>
    <t>Plantings</t>
  </si>
  <si>
    <t>Postage/Supplies</t>
  </si>
  <si>
    <t>Refreshments</t>
  </si>
  <si>
    <t>Space Rental</t>
  </si>
  <si>
    <t>Garden Expenses - Other</t>
  </si>
  <si>
    <t>Total Garden Expenses</t>
  </si>
  <si>
    <t>Membership Expense</t>
  </si>
  <si>
    <t>Newsletter expenses</t>
  </si>
  <si>
    <t>Office Operations Expense</t>
  </si>
  <si>
    <t>Accounting</t>
  </si>
  <si>
    <t>Board meeting</t>
  </si>
  <si>
    <t>Computers and Software</t>
  </si>
  <si>
    <t>Insurance - D&amp;O</t>
  </si>
  <si>
    <t>Insurance - Liability</t>
  </si>
  <si>
    <t>Insurance - Worker's Comp</t>
  </si>
  <si>
    <t>Office Expense</t>
  </si>
  <si>
    <t>Other</t>
  </si>
  <si>
    <t>Credit Card fees</t>
  </si>
  <si>
    <t>Payroll expense</t>
  </si>
  <si>
    <t>PPP Loan Disbursement</t>
  </si>
  <si>
    <t>Payroll expense - Other</t>
  </si>
  <si>
    <t>Total Payroll expense</t>
  </si>
  <si>
    <t>Suite Expenses</t>
  </si>
  <si>
    <t>Telephone &amp; Internet</t>
  </si>
  <si>
    <t>Transition-Relocation</t>
  </si>
  <si>
    <t>Web Site/Subscriptions</t>
  </si>
  <si>
    <t>Total Office Operations Expense</t>
  </si>
  <si>
    <t>Programs</t>
  </si>
  <si>
    <t>Historical Preservation</t>
  </si>
  <si>
    <t>Bethesda Project</t>
  </si>
  <si>
    <t>Crosstown Coalition</t>
  </si>
  <si>
    <t>Total Programs</t>
  </si>
  <si>
    <t>Sidewalk</t>
  </si>
  <si>
    <t>Total Expense</t>
  </si>
  <si>
    <t>Net Ordinary Income</t>
  </si>
  <si>
    <t>Net Income</t>
  </si>
  <si>
    <t>May 31, 20</t>
  </si>
  <si>
    <t>May 31, 19</t>
  </si>
  <si>
    <t>ASSETS</t>
  </si>
  <si>
    <t>Current Assets</t>
  </si>
  <si>
    <t>Checking/Savings</t>
  </si>
  <si>
    <t>Firstrust Checking</t>
  </si>
  <si>
    <t>Firstrust Savings</t>
  </si>
  <si>
    <t>Garden Account</t>
  </si>
  <si>
    <t>Total Checking/Savings</t>
  </si>
  <si>
    <t>Total Current Assets</t>
  </si>
  <si>
    <t>TOTAL ASSETS</t>
  </si>
  <si>
    <t>LIABILITIES &amp; EQUITY</t>
  </si>
  <si>
    <t>Equity</t>
  </si>
  <si>
    <t>Unrestricted Funds</t>
  </si>
  <si>
    <t>Unrestricted Funds - Garden Acc</t>
  </si>
  <si>
    <t>Total Equity</t>
  </si>
  <si>
    <t>TOTAL LIABILITIES &amp; EQUITY</t>
  </si>
  <si>
    <t>Celebration (Blatstein Event)</t>
  </si>
  <si>
    <t>Jul '19 - Jun 20</t>
  </si>
  <si>
    <t>Budget</t>
  </si>
  <si>
    <t>$ Over Budget</t>
  </si>
  <si>
    <t>% of Budget</t>
  </si>
  <si>
    <t>Congregations</t>
  </si>
  <si>
    <t>Sacred Spaces</t>
  </si>
  <si>
    <t>Total Congregations</t>
  </si>
  <si>
    <t>50/50 Raffle</t>
  </si>
  <si>
    <t>Spring Appeal (Unrestricted)</t>
  </si>
  <si>
    <t>Other Programs Revenue</t>
  </si>
  <si>
    <t>Education and Family Expense</t>
  </si>
  <si>
    <t>Lighting project</t>
  </si>
  <si>
    <t>Congregations Expense</t>
  </si>
  <si>
    <t>Total Congregations Expense</t>
  </si>
  <si>
    <t>Public Meetings</t>
  </si>
  <si>
    <t>Auction Expense</t>
  </si>
  <si>
    <t>Celebration Expense - Other</t>
  </si>
  <si>
    <t>Total Celebration Expense</t>
  </si>
  <si>
    <t>Payroll service fees</t>
  </si>
  <si>
    <t>Payroll taxes</t>
  </si>
  <si>
    <t>Postage</t>
  </si>
  <si>
    <t>Office Operations Expense - Other</t>
  </si>
  <si>
    <t>Greening/Trees/Street Scene</t>
  </si>
  <si>
    <t>Reconciliation Discrepancies</t>
  </si>
  <si>
    <t>Other Income/Expense</t>
  </si>
  <si>
    <t>Other Income</t>
  </si>
  <si>
    <t>Interest &amp; Dividend Income</t>
  </si>
  <si>
    <t>Total Other Income</t>
  </si>
  <si>
    <t>Net Other Income</t>
  </si>
  <si>
    <t xml:space="preserve">Celebration (Blatstein)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</si>
</sst>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1"/>
    <xf numFmtId="0" fontId="3" fillId="0" borderId="0" xfId="1"/>
  </cellXfs>
  <cellStyles count="2">
    <cellStyle name="Normal" xfId="0" builtinId="0"/>
    <cellStyle name="Normal 2" xfId="1" xr:uid="{9058A158-89C2-494C-8EF6-36029BA5B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88900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88900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298450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298450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88900</xdr:colOff>
          <xdr:row>1</xdr:row>
          <xdr:rowOff>38100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88900</xdr:colOff>
          <xdr:row>1</xdr:row>
          <xdr:rowOff>38100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4B14-EDF0-4931-B17B-25DB7C8FBC82}">
  <sheetPr codeName="Sheet1"/>
  <dimension ref="A1:N90"/>
  <sheetViews>
    <sheetView tabSelected="1" workbookViewId="0">
      <pane xSplit="7" ySplit="2" topLeftCell="H61" activePane="bottomRight" state="frozenSplit"/>
      <selection pane="topRight" activeCell="H1" sqref="H1"/>
      <selection pane="bottomLeft" activeCell="A3" sqref="A3"/>
      <selection pane="bottomRight" activeCell="H62" sqref="H62"/>
    </sheetView>
  </sheetViews>
  <sheetFormatPr defaultRowHeight="14.5" x14ac:dyDescent="0.35"/>
  <cols>
    <col min="1" max="6" width="3" style="22" customWidth="1"/>
    <col min="7" max="7" width="20.1796875" style="22" customWidth="1"/>
    <col min="8" max="8" width="11.453125" style="23" bestFit="1" customWidth="1"/>
    <col min="9" max="9" width="2.36328125" style="23" customWidth="1"/>
    <col min="10" max="10" width="11.453125" style="23" bestFit="1" customWidth="1"/>
    <col min="11" max="11" width="2.36328125" style="23" customWidth="1"/>
    <col min="12" max="12" width="7.54296875" style="23" bestFit="1" customWidth="1"/>
    <col min="13" max="13" width="2.36328125" style="23" customWidth="1"/>
    <col min="14" max="14" width="7.81640625" style="23" bestFit="1" customWidth="1"/>
  </cols>
  <sheetData>
    <row r="1" spans="1:14" ht="15" thickBot="1" x14ac:dyDescent="0.4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21" customFormat="1" ht="15.5" thickTop="1" thickBot="1" x14ac:dyDescent="0.4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19" t="s">
        <v>1</v>
      </c>
      <c r="K2" s="20"/>
      <c r="L2" s="19" t="s">
        <v>2</v>
      </c>
      <c r="M2" s="20"/>
      <c r="N2" s="19" t="s">
        <v>3</v>
      </c>
    </row>
    <row r="3" spans="1:14" ht="15" thickTop="1" x14ac:dyDescent="0.35">
      <c r="A3" s="1"/>
      <c r="B3" s="1" t="s">
        <v>4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4" x14ac:dyDescent="0.35">
      <c r="A4" s="1"/>
      <c r="B4" s="1"/>
      <c r="C4" s="1"/>
      <c r="D4" s="1" t="s">
        <v>5</v>
      </c>
      <c r="E4" s="1"/>
      <c r="F4" s="1"/>
      <c r="G4" s="1"/>
      <c r="H4" s="4"/>
      <c r="I4" s="5"/>
      <c r="J4" s="4"/>
      <c r="K4" s="5"/>
      <c r="L4" s="4"/>
      <c r="M4" s="5"/>
      <c r="N4" s="6"/>
    </row>
    <row r="5" spans="1:14" x14ac:dyDescent="0.35">
      <c r="A5" s="1"/>
      <c r="B5" s="1"/>
      <c r="C5" s="1"/>
      <c r="D5" s="1"/>
      <c r="E5" s="1" t="s">
        <v>6</v>
      </c>
      <c r="F5" s="1"/>
      <c r="G5" s="1"/>
      <c r="H5" s="4">
        <v>9400</v>
      </c>
      <c r="I5" s="5"/>
      <c r="J5" s="4">
        <v>0</v>
      </c>
      <c r="K5" s="5"/>
      <c r="L5" s="4">
        <f>ROUND((H5-J5),5)</f>
        <v>9400</v>
      </c>
      <c r="M5" s="5"/>
      <c r="N5" s="6">
        <f>ROUND(IF(H5=0, IF(J5=0, 0, SIGN(-J5)), IF(J5=0, SIGN(H5), (H5-J5)/ABS(J5))),5)</f>
        <v>1</v>
      </c>
    </row>
    <row r="6" spans="1:14" x14ac:dyDescent="0.35">
      <c r="A6" s="1"/>
      <c r="B6" s="1"/>
      <c r="C6" s="1"/>
      <c r="D6" s="1"/>
      <c r="E6" s="1" t="s">
        <v>7</v>
      </c>
      <c r="F6" s="1"/>
      <c r="G6" s="1"/>
      <c r="H6" s="4"/>
      <c r="I6" s="5"/>
      <c r="J6" s="4"/>
      <c r="K6" s="5"/>
      <c r="L6" s="4"/>
      <c r="M6" s="5"/>
      <c r="N6" s="6"/>
    </row>
    <row r="7" spans="1:14" x14ac:dyDescent="0.35">
      <c r="A7" s="1"/>
      <c r="B7" s="1"/>
      <c r="C7" s="1"/>
      <c r="D7" s="1"/>
      <c r="E7" s="1"/>
      <c r="F7" s="1" t="s">
        <v>8</v>
      </c>
      <c r="G7" s="1"/>
      <c r="H7" s="4">
        <v>3275</v>
      </c>
      <c r="I7" s="5"/>
      <c r="J7" s="4">
        <v>0</v>
      </c>
      <c r="K7" s="5"/>
      <c r="L7" s="4">
        <f>ROUND((H7-J7),5)</f>
        <v>3275</v>
      </c>
      <c r="M7" s="5"/>
      <c r="N7" s="6">
        <f>ROUND(IF(H7=0, IF(J7=0, 0, SIGN(-J7)), IF(J7=0, SIGN(H7), (H7-J7)/ABS(J7))),5)</f>
        <v>1</v>
      </c>
    </row>
    <row r="8" spans="1:14" ht="15" thickBot="1" x14ac:dyDescent="0.4">
      <c r="A8" s="1"/>
      <c r="B8" s="1"/>
      <c r="C8" s="1"/>
      <c r="D8" s="1"/>
      <c r="E8" s="1"/>
      <c r="F8" s="1" t="s">
        <v>9</v>
      </c>
      <c r="G8" s="1"/>
      <c r="H8" s="7">
        <v>0</v>
      </c>
      <c r="I8" s="5"/>
      <c r="J8" s="7">
        <v>500</v>
      </c>
      <c r="K8" s="5"/>
      <c r="L8" s="7">
        <f>ROUND((H8-J8),5)</f>
        <v>-500</v>
      </c>
      <c r="M8" s="5"/>
      <c r="N8" s="8">
        <f>ROUND(IF(H8=0, IF(J8=0, 0, SIGN(-J8)), IF(J8=0, SIGN(H8), (H8-J8)/ABS(J8))),5)</f>
        <v>-1</v>
      </c>
    </row>
    <row r="9" spans="1:14" x14ac:dyDescent="0.35">
      <c r="A9" s="1"/>
      <c r="B9" s="1"/>
      <c r="C9" s="1"/>
      <c r="D9" s="1"/>
      <c r="E9" s="1" t="s">
        <v>10</v>
      </c>
      <c r="F9" s="1"/>
      <c r="G9" s="1"/>
      <c r="H9" s="4">
        <f>ROUND(SUM(H6:H8),5)</f>
        <v>3275</v>
      </c>
      <c r="I9" s="5"/>
      <c r="J9" s="4">
        <f>ROUND(SUM(J6:J8),5)</f>
        <v>500</v>
      </c>
      <c r="K9" s="5"/>
      <c r="L9" s="4">
        <f>ROUND((H9-J9),5)</f>
        <v>2775</v>
      </c>
      <c r="M9" s="5"/>
      <c r="N9" s="6">
        <f>ROUND(IF(H9=0, IF(J9=0, 0, SIGN(-J9)), IF(J9=0, SIGN(H9), (H9-J9)/ABS(J9))),5)</f>
        <v>5.55</v>
      </c>
    </row>
    <row r="10" spans="1:14" x14ac:dyDescent="0.35">
      <c r="A10" s="1"/>
      <c r="B10" s="1"/>
      <c r="C10" s="1"/>
      <c r="D10" s="1"/>
      <c r="E10" s="1" t="s">
        <v>11</v>
      </c>
      <c r="F10" s="1"/>
      <c r="G10" s="1"/>
      <c r="H10" s="4">
        <v>2104.7800000000002</v>
      </c>
      <c r="I10" s="5"/>
      <c r="J10" s="4">
        <v>340.16</v>
      </c>
      <c r="K10" s="5"/>
      <c r="L10" s="4">
        <f>ROUND((H10-J10),5)</f>
        <v>1764.62</v>
      </c>
      <c r="M10" s="5"/>
      <c r="N10" s="6">
        <f>ROUND(IF(H10=0, IF(J10=0, 0, SIGN(-J10)), IF(J10=0, SIGN(H10), (H10-J10)/ABS(J10))),5)</f>
        <v>5.1876199999999999</v>
      </c>
    </row>
    <row r="11" spans="1:14" x14ac:dyDescent="0.35">
      <c r="A11" s="1"/>
      <c r="B11" s="1"/>
      <c r="C11" s="1"/>
      <c r="D11" s="1"/>
      <c r="E11" s="1" t="s">
        <v>12</v>
      </c>
      <c r="F11" s="1"/>
      <c r="G11" s="1"/>
      <c r="H11" s="4"/>
      <c r="I11" s="5"/>
      <c r="J11" s="4"/>
      <c r="K11" s="5"/>
      <c r="L11" s="4"/>
      <c r="M11" s="5"/>
      <c r="N11" s="6"/>
    </row>
    <row r="12" spans="1:14" x14ac:dyDescent="0.35">
      <c r="A12" s="1"/>
      <c r="B12" s="1"/>
      <c r="C12" s="1"/>
      <c r="D12" s="1"/>
      <c r="E12" s="1"/>
      <c r="F12" s="1" t="s">
        <v>13</v>
      </c>
      <c r="G12" s="1"/>
      <c r="H12" s="4">
        <v>14565</v>
      </c>
      <c r="I12" s="5"/>
      <c r="J12" s="4">
        <v>14450</v>
      </c>
      <c r="K12" s="5"/>
      <c r="L12" s="4">
        <f>ROUND((H12-J12),5)</f>
        <v>115</v>
      </c>
      <c r="M12" s="5"/>
      <c r="N12" s="6">
        <f>ROUND(IF(H12=0, IF(J12=0, 0, SIGN(-J12)), IF(J12=0, SIGN(H12), (H12-J12)/ABS(J12))),5)</f>
        <v>7.9600000000000001E-3</v>
      </c>
    </row>
    <row r="13" spans="1:14" x14ac:dyDescent="0.35">
      <c r="A13" s="1"/>
      <c r="B13" s="1"/>
      <c r="C13" s="1"/>
      <c r="D13" s="1"/>
      <c r="E13" s="1"/>
      <c r="F13" s="1" t="s">
        <v>121</v>
      </c>
      <c r="G13" s="1"/>
      <c r="H13" s="4"/>
      <c r="I13" s="5"/>
      <c r="J13" s="4"/>
      <c r="K13" s="5"/>
      <c r="L13" s="4"/>
      <c r="M13" s="5"/>
      <c r="N13" s="6"/>
    </row>
    <row r="14" spans="1:14" x14ac:dyDescent="0.35">
      <c r="A14" s="1"/>
      <c r="B14" s="1"/>
      <c r="C14" s="1"/>
      <c r="D14" s="1"/>
      <c r="E14" s="1"/>
      <c r="F14" s="1"/>
      <c r="G14" s="1" t="s">
        <v>14</v>
      </c>
      <c r="H14" s="4">
        <v>4100</v>
      </c>
      <c r="I14" s="5"/>
      <c r="J14" s="4">
        <v>0</v>
      </c>
      <c r="K14" s="5"/>
      <c r="L14" s="4">
        <f t="shared" ref="L14:L20" si="0">ROUND((H14-J14),5)</f>
        <v>4100</v>
      </c>
      <c r="M14" s="5"/>
      <c r="N14" s="6">
        <f t="shared" ref="N14:N20" si="1">ROUND(IF(H14=0, IF(J14=0, 0, SIGN(-J14)), IF(J14=0, SIGN(H14), (H14-J14)/ABS(J14))),5)</f>
        <v>1</v>
      </c>
    </row>
    <row r="15" spans="1:14" x14ac:dyDescent="0.35">
      <c r="A15" s="1"/>
      <c r="B15" s="1"/>
      <c r="C15" s="1"/>
      <c r="D15" s="1"/>
      <c r="E15" s="1"/>
      <c r="F15" s="1"/>
      <c r="G15" s="1" t="s">
        <v>15</v>
      </c>
      <c r="H15" s="4">
        <v>0</v>
      </c>
      <c r="I15" s="5"/>
      <c r="J15" s="4">
        <v>3545</v>
      </c>
      <c r="K15" s="5"/>
      <c r="L15" s="4">
        <f t="shared" si="0"/>
        <v>-3545</v>
      </c>
      <c r="M15" s="5"/>
      <c r="N15" s="6">
        <f t="shared" si="1"/>
        <v>-1</v>
      </c>
    </row>
    <row r="16" spans="1:14" x14ac:dyDescent="0.35">
      <c r="A16" s="1"/>
      <c r="B16" s="1"/>
      <c r="C16" s="1"/>
      <c r="D16" s="1"/>
      <c r="E16" s="1"/>
      <c r="F16" s="1"/>
      <c r="G16" s="1" t="s">
        <v>16</v>
      </c>
      <c r="H16" s="4">
        <v>0</v>
      </c>
      <c r="I16" s="5"/>
      <c r="J16" s="4">
        <v>13500</v>
      </c>
      <c r="K16" s="5"/>
      <c r="L16" s="4">
        <f t="shared" si="0"/>
        <v>-13500</v>
      </c>
      <c r="M16" s="5"/>
      <c r="N16" s="6">
        <f t="shared" si="1"/>
        <v>-1</v>
      </c>
    </row>
    <row r="17" spans="1:14" x14ac:dyDescent="0.35">
      <c r="A17" s="1"/>
      <c r="B17" s="1"/>
      <c r="C17" s="1"/>
      <c r="D17" s="1"/>
      <c r="E17" s="1"/>
      <c r="F17" s="1"/>
      <c r="G17" s="1" t="s">
        <v>17</v>
      </c>
      <c r="H17" s="4">
        <v>21000</v>
      </c>
      <c r="I17" s="5"/>
      <c r="J17" s="4">
        <v>9680</v>
      </c>
      <c r="K17" s="5"/>
      <c r="L17" s="4">
        <f t="shared" si="0"/>
        <v>11320</v>
      </c>
      <c r="M17" s="5"/>
      <c r="N17" s="6">
        <f t="shared" si="1"/>
        <v>1.1694199999999999</v>
      </c>
    </row>
    <row r="18" spans="1:14" x14ac:dyDescent="0.35">
      <c r="A18" s="1"/>
      <c r="B18" s="1"/>
      <c r="C18" s="1"/>
      <c r="D18" s="1"/>
      <c r="E18" s="1"/>
      <c r="F18" s="1"/>
      <c r="G18" s="1" t="s">
        <v>18</v>
      </c>
      <c r="H18" s="4">
        <v>500</v>
      </c>
      <c r="I18" s="5"/>
      <c r="J18" s="4">
        <v>0</v>
      </c>
      <c r="K18" s="5"/>
      <c r="L18" s="4">
        <f t="shared" si="0"/>
        <v>500</v>
      </c>
      <c r="M18" s="5"/>
      <c r="N18" s="6">
        <f t="shared" si="1"/>
        <v>1</v>
      </c>
    </row>
    <row r="19" spans="1:14" ht="15" thickBot="1" x14ac:dyDescent="0.4">
      <c r="A19" s="1"/>
      <c r="B19" s="1"/>
      <c r="C19" s="1"/>
      <c r="D19" s="1"/>
      <c r="E19" s="1"/>
      <c r="F19" s="1"/>
      <c r="G19" s="1" t="s">
        <v>19</v>
      </c>
      <c r="H19" s="7">
        <v>0</v>
      </c>
      <c r="I19" s="5"/>
      <c r="J19" s="7">
        <v>345</v>
      </c>
      <c r="K19" s="5"/>
      <c r="L19" s="7">
        <f t="shared" si="0"/>
        <v>-345</v>
      </c>
      <c r="M19" s="5"/>
      <c r="N19" s="8">
        <f t="shared" si="1"/>
        <v>-1</v>
      </c>
    </row>
    <row r="20" spans="1:14" x14ac:dyDescent="0.35">
      <c r="A20" s="1"/>
      <c r="B20" s="1"/>
      <c r="C20" s="1"/>
      <c r="D20" s="1"/>
      <c r="E20" s="1"/>
      <c r="F20" s="1" t="s">
        <v>20</v>
      </c>
      <c r="G20" s="1"/>
      <c r="H20" s="4">
        <f>ROUND(SUM(H13:H19),5)</f>
        <v>25600</v>
      </c>
      <c r="I20" s="5"/>
      <c r="J20" s="4">
        <f>ROUND(SUM(J13:J19),5)</f>
        <v>27070</v>
      </c>
      <c r="K20" s="5"/>
      <c r="L20" s="4">
        <f t="shared" si="0"/>
        <v>-1470</v>
      </c>
      <c r="M20" s="5"/>
      <c r="N20" s="6">
        <f t="shared" si="1"/>
        <v>-5.4300000000000001E-2</v>
      </c>
    </row>
    <row r="21" spans="1:14" x14ac:dyDescent="0.35">
      <c r="A21" s="1"/>
      <c r="B21" s="1"/>
      <c r="C21" s="1"/>
      <c r="D21" s="1"/>
      <c r="E21" s="1"/>
      <c r="F21" s="1" t="s">
        <v>21</v>
      </c>
      <c r="G21" s="1"/>
      <c r="H21" s="4"/>
      <c r="I21" s="5"/>
      <c r="J21" s="4"/>
      <c r="K21" s="5"/>
      <c r="L21" s="4"/>
      <c r="M21" s="5"/>
      <c r="N21" s="6"/>
    </row>
    <row r="22" spans="1:14" x14ac:dyDescent="0.35">
      <c r="A22" s="1"/>
      <c r="B22" s="1"/>
      <c r="C22" s="1"/>
      <c r="D22" s="1"/>
      <c r="E22" s="1"/>
      <c r="F22" s="1"/>
      <c r="G22" s="1" t="s">
        <v>22</v>
      </c>
      <c r="H22" s="4">
        <v>875</v>
      </c>
      <c r="I22" s="5"/>
      <c r="J22" s="4">
        <v>1900</v>
      </c>
      <c r="K22" s="5"/>
      <c r="L22" s="4">
        <f t="shared" ref="L22:L28" si="2">ROUND((H22-J22),5)</f>
        <v>-1025</v>
      </c>
      <c r="M22" s="5"/>
      <c r="N22" s="6">
        <f t="shared" ref="N22:N28" si="3">ROUND(IF(H22=0, IF(J22=0, 0, SIGN(-J22)), IF(J22=0, SIGN(H22), (H22-J22)/ABS(J22))),5)</f>
        <v>-0.53947000000000001</v>
      </c>
    </row>
    <row r="23" spans="1:14" x14ac:dyDescent="0.35">
      <c r="A23" s="1"/>
      <c r="B23" s="1"/>
      <c r="C23" s="1"/>
      <c r="D23" s="1"/>
      <c r="E23" s="1"/>
      <c r="F23" s="1"/>
      <c r="G23" s="1" t="s">
        <v>23</v>
      </c>
      <c r="H23" s="4">
        <v>2000</v>
      </c>
      <c r="I23" s="5"/>
      <c r="J23" s="4">
        <v>3000</v>
      </c>
      <c r="K23" s="5"/>
      <c r="L23" s="4">
        <f t="shared" si="2"/>
        <v>-1000</v>
      </c>
      <c r="M23" s="5"/>
      <c r="N23" s="6">
        <f t="shared" si="3"/>
        <v>-0.33333000000000002</v>
      </c>
    </row>
    <row r="24" spans="1:14" x14ac:dyDescent="0.35">
      <c r="A24" s="1"/>
      <c r="B24" s="1"/>
      <c r="C24" s="1"/>
      <c r="D24" s="1"/>
      <c r="E24" s="1"/>
      <c r="F24" s="1"/>
      <c r="G24" s="1" t="s">
        <v>24</v>
      </c>
      <c r="H24" s="4">
        <v>1280</v>
      </c>
      <c r="I24" s="5"/>
      <c r="J24" s="4">
        <v>7350</v>
      </c>
      <c r="K24" s="5"/>
      <c r="L24" s="4">
        <f t="shared" si="2"/>
        <v>-6070</v>
      </c>
      <c r="M24" s="5"/>
      <c r="N24" s="6">
        <f t="shared" si="3"/>
        <v>-0.82584999999999997</v>
      </c>
    </row>
    <row r="25" spans="1:14" ht="15" thickBot="1" x14ac:dyDescent="0.4">
      <c r="A25" s="1"/>
      <c r="B25" s="1"/>
      <c r="C25" s="1"/>
      <c r="D25" s="1"/>
      <c r="E25" s="1"/>
      <c r="F25" s="1"/>
      <c r="G25" s="1" t="s">
        <v>25</v>
      </c>
      <c r="H25" s="7">
        <v>0</v>
      </c>
      <c r="I25" s="5"/>
      <c r="J25" s="7">
        <v>250</v>
      </c>
      <c r="K25" s="5"/>
      <c r="L25" s="7">
        <f t="shared" si="2"/>
        <v>-250</v>
      </c>
      <c r="M25" s="5"/>
      <c r="N25" s="8">
        <f t="shared" si="3"/>
        <v>-1</v>
      </c>
    </row>
    <row r="26" spans="1:14" x14ac:dyDescent="0.35">
      <c r="A26" s="1"/>
      <c r="B26" s="1"/>
      <c r="C26" s="1"/>
      <c r="D26" s="1"/>
      <c r="E26" s="1"/>
      <c r="F26" s="1" t="s">
        <v>26</v>
      </c>
      <c r="G26" s="1"/>
      <c r="H26" s="4">
        <f>ROUND(SUM(H21:H25),5)</f>
        <v>4155</v>
      </c>
      <c r="I26" s="5"/>
      <c r="J26" s="4">
        <f>ROUND(SUM(J21:J25),5)</f>
        <v>12500</v>
      </c>
      <c r="K26" s="5"/>
      <c r="L26" s="4">
        <f t="shared" si="2"/>
        <v>-8345</v>
      </c>
      <c r="M26" s="5"/>
      <c r="N26" s="6">
        <f t="shared" si="3"/>
        <v>-0.66759999999999997</v>
      </c>
    </row>
    <row r="27" spans="1:14" ht="15" thickBot="1" x14ac:dyDescent="0.4">
      <c r="A27" s="1"/>
      <c r="B27" s="1"/>
      <c r="C27" s="1"/>
      <c r="D27" s="1"/>
      <c r="E27" s="1"/>
      <c r="F27" s="1" t="s">
        <v>27</v>
      </c>
      <c r="G27" s="1"/>
      <c r="H27" s="7">
        <v>8861</v>
      </c>
      <c r="I27" s="5"/>
      <c r="J27" s="7">
        <v>3755</v>
      </c>
      <c r="K27" s="5"/>
      <c r="L27" s="7">
        <f t="shared" si="2"/>
        <v>5106</v>
      </c>
      <c r="M27" s="5"/>
      <c r="N27" s="8">
        <f t="shared" si="3"/>
        <v>1.3597900000000001</v>
      </c>
    </row>
    <row r="28" spans="1:14" x14ac:dyDescent="0.35">
      <c r="A28" s="1"/>
      <c r="B28" s="1"/>
      <c r="C28" s="1"/>
      <c r="D28" s="1"/>
      <c r="E28" s="1" t="s">
        <v>28</v>
      </c>
      <c r="F28" s="1"/>
      <c r="G28" s="1"/>
      <c r="H28" s="4">
        <f>ROUND(SUM(H11:H12)+H20+SUM(H26:H27),5)</f>
        <v>53181</v>
      </c>
      <c r="I28" s="5"/>
      <c r="J28" s="4">
        <f>ROUND(SUM(J11:J12)+J20+SUM(J26:J27),5)</f>
        <v>57775</v>
      </c>
      <c r="K28" s="5"/>
      <c r="L28" s="4">
        <f t="shared" si="2"/>
        <v>-4594</v>
      </c>
      <c r="M28" s="5"/>
      <c r="N28" s="6">
        <f t="shared" si="3"/>
        <v>-7.9519999999999993E-2</v>
      </c>
    </row>
    <row r="29" spans="1:14" x14ac:dyDescent="0.35">
      <c r="A29" s="1"/>
      <c r="B29" s="1"/>
      <c r="C29" s="1"/>
      <c r="D29" s="1"/>
      <c r="E29" s="1"/>
      <c r="F29" s="1" t="s">
        <v>34</v>
      </c>
      <c r="G29" s="1"/>
      <c r="H29" s="4"/>
      <c r="I29" s="5"/>
      <c r="J29" s="4"/>
      <c r="K29" s="5"/>
      <c r="L29" s="4"/>
      <c r="M29" s="5"/>
      <c r="N29" s="6"/>
    </row>
    <row r="30" spans="1:14" x14ac:dyDescent="0.35">
      <c r="A30" s="1"/>
      <c r="B30" s="1"/>
      <c r="C30" s="1"/>
      <c r="D30" s="1"/>
      <c r="E30" s="1"/>
      <c r="F30" s="1"/>
      <c r="G30" s="1" t="s">
        <v>35</v>
      </c>
      <c r="H30" s="4">
        <v>5560</v>
      </c>
      <c r="I30" s="5"/>
      <c r="J30" s="4">
        <v>3060</v>
      </c>
      <c r="K30" s="5"/>
      <c r="L30" s="4">
        <f t="shared" ref="L30:L35" si="4">ROUND((H30-J30),5)</f>
        <v>2500</v>
      </c>
      <c r="M30" s="5"/>
      <c r="N30" s="6">
        <f t="shared" ref="N30:N35" si="5">ROUND(IF(H30=0, IF(J30=0, 0, SIGN(-J30)), IF(J30=0, SIGN(H30), (H30-J30)/ABS(J30))),5)</f>
        <v>0.81698999999999999</v>
      </c>
    </row>
    <row r="31" spans="1:14" ht="15" thickBot="1" x14ac:dyDescent="0.4">
      <c r="A31" s="1"/>
      <c r="B31" s="1"/>
      <c r="C31" s="1"/>
      <c r="D31" s="1"/>
      <c r="E31" s="1"/>
      <c r="F31" s="1"/>
      <c r="G31" s="1" t="s">
        <v>36</v>
      </c>
      <c r="H31" s="7">
        <v>41830</v>
      </c>
      <c r="I31" s="5"/>
      <c r="J31" s="7">
        <v>43255</v>
      </c>
      <c r="K31" s="5"/>
      <c r="L31" s="7">
        <f t="shared" si="4"/>
        <v>-1425</v>
      </c>
      <c r="M31" s="5"/>
      <c r="N31" s="8">
        <f t="shared" si="5"/>
        <v>-3.2939999999999997E-2</v>
      </c>
    </row>
    <row r="32" spans="1:14" x14ac:dyDescent="0.35">
      <c r="A32" s="1"/>
      <c r="B32" s="1"/>
      <c r="C32" s="1"/>
      <c r="D32" s="1"/>
      <c r="E32" s="1"/>
      <c r="F32" s="1" t="s">
        <v>37</v>
      </c>
      <c r="G32" s="1"/>
      <c r="H32" s="4">
        <f>ROUND(SUM(H29:H31),5)</f>
        <v>47390</v>
      </c>
      <c r="I32" s="5"/>
      <c r="J32" s="4">
        <f>ROUND(SUM(J29:J31),5)</f>
        <v>46315</v>
      </c>
      <c r="K32" s="5"/>
      <c r="L32" s="4">
        <f t="shared" si="4"/>
        <v>1075</v>
      </c>
      <c r="M32" s="5"/>
      <c r="N32" s="6">
        <f t="shared" si="5"/>
        <v>2.3210000000000001E-2</v>
      </c>
    </row>
    <row r="33" spans="1:14" x14ac:dyDescent="0.35">
      <c r="A33" s="1"/>
      <c r="B33" s="1"/>
      <c r="C33" s="1"/>
      <c r="D33" s="1"/>
      <c r="E33" s="1"/>
      <c r="F33" s="1" t="s">
        <v>38</v>
      </c>
      <c r="G33" s="1"/>
      <c r="H33" s="4">
        <v>3400</v>
      </c>
      <c r="I33" s="5"/>
      <c r="J33" s="4">
        <v>5450</v>
      </c>
      <c r="K33" s="5"/>
      <c r="L33" s="4">
        <f t="shared" si="4"/>
        <v>-2050</v>
      </c>
      <c r="M33" s="5"/>
      <c r="N33" s="6">
        <f t="shared" si="5"/>
        <v>-0.37614999999999998</v>
      </c>
    </row>
    <row r="34" spans="1:14" ht="15" thickBot="1" x14ac:dyDescent="0.4">
      <c r="A34" s="1"/>
      <c r="B34" s="1"/>
      <c r="C34" s="1"/>
      <c r="D34" s="1"/>
      <c r="E34" s="1"/>
      <c r="F34" s="1" t="s">
        <v>39</v>
      </c>
      <c r="G34" s="1"/>
      <c r="H34" s="7">
        <v>100</v>
      </c>
      <c r="I34" s="5"/>
      <c r="J34" s="7">
        <v>296.95</v>
      </c>
      <c r="K34" s="5"/>
      <c r="L34" s="7">
        <f t="shared" si="4"/>
        <v>-196.95</v>
      </c>
      <c r="M34" s="5"/>
      <c r="N34" s="8">
        <f t="shared" si="5"/>
        <v>-0.66324000000000005</v>
      </c>
    </row>
    <row r="35" spans="1:14" x14ac:dyDescent="0.35">
      <c r="A35" s="1"/>
      <c r="B35" s="1"/>
      <c r="C35" s="1"/>
      <c r="D35" s="1"/>
      <c r="E35" s="1" t="s">
        <v>40</v>
      </c>
      <c r="F35" s="1"/>
      <c r="G35" s="1"/>
      <c r="H35" s="4">
        <f>ROUND('Garden MAy 2020'!F2+'Garden MAy 2020'!F6+SUM(H32:H34),5)</f>
        <v>57267.5</v>
      </c>
      <c r="I35" s="5"/>
      <c r="J35" s="4">
        <f>ROUND('Garden MAy 2020'!H2+'Garden MAy 2020'!H6+SUM(J32:J34),5)</f>
        <v>58671.45</v>
      </c>
      <c r="K35" s="5"/>
      <c r="L35" s="4">
        <f t="shared" si="4"/>
        <v>-1403.95</v>
      </c>
      <c r="M35" s="5"/>
      <c r="N35" s="6">
        <f t="shared" si="5"/>
        <v>-2.393E-2</v>
      </c>
    </row>
    <row r="36" spans="1:14" x14ac:dyDescent="0.35">
      <c r="A36" s="1"/>
      <c r="B36" s="1"/>
      <c r="C36" s="1"/>
      <c r="D36" s="1"/>
      <c r="E36" s="1" t="s">
        <v>41</v>
      </c>
      <c r="F36" s="1"/>
      <c r="G36" s="1"/>
      <c r="H36" s="4"/>
      <c r="I36" s="5"/>
      <c r="J36" s="4"/>
      <c r="K36" s="5"/>
      <c r="L36" s="4"/>
      <c r="M36" s="5"/>
      <c r="N36" s="6"/>
    </row>
    <row r="37" spans="1:14" ht="15" thickBot="1" x14ac:dyDescent="0.4">
      <c r="A37" s="1"/>
      <c r="B37" s="1"/>
      <c r="C37" s="1"/>
      <c r="D37" s="1"/>
      <c r="E37" s="1"/>
      <c r="F37" s="1" t="s">
        <v>42</v>
      </c>
      <c r="G37" s="1"/>
      <c r="H37" s="9">
        <v>10000</v>
      </c>
      <c r="I37" s="5"/>
      <c r="J37" s="9">
        <v>20000</v>
      </c>
      <c r="K37" s="5"/>
      <c r="L37" s="9">
        <f>ROUND((H37-J37),5)</f>
        <v>-10000</v>
      </c>
      <c r="M37" s="5"/>
      <c r="N37" s="10">
        <f>ROUND(IF(H37=0, IF(J37=0, 0, SIGN(-J37)), IF(J37=0, SIGN(H37), (H37-J37)/ABS(J37))),5)</f>
        <v>-0.5</v>
      </c>
    </row>
    <row r="38" spans="1:14" ht="15" thickBot="1" x14ac:dyDescent="0.4">
      <c r="A38" s="1"/>
      <c r="B38" s="1"/>
      <c r="C38" s="1"/>
      <c r="D38" s="1"/>
      <c r="E38" s="1" t="s">
        <v>43</v>
      </c>
      <c r="F38" s="1"/>
      <c r="G38" s="1"/>
      <c r="H38" s="11">
        <f>ROUND(SUM(H36:H37),5)</f>
        <v>10000</v>
      </c>
      <c r="I38" s="5"/>
      <c r="J38" s="11">
        <f>ROUND(SUM(J36:J37),5)</f>
        <v>20000</v>
      </c>
      <c r="K38" s="5"/>
      <c r="L38" s="11">
        <f>ROUND((H38-J38),5)</f>
        <v>-10000</v>
      </c>
      <c r="M38" s="5"/>
      <c r="N38" s="12">
        <f>ROUND(IF(H38=0, IF(J38=0, 0, SIGN(-J38)), IF(J38=0, SIGN(H38), (H38-J38)/ABS(J38))),5)</f>
        <v>-0.5</v>
      </c>
    </row>
    <row r="39" spans="1:14" ht="15" thickBot="1" x14ac:dyDescent="0.4">
      <c r="A39" s="1"/>
      <c r="B39" s="1"/>
      <c r="C39" s="1"/>
      <c r="D39" s="1" t="s">
        <v>44</v>
      </c>
      <c r="E39" s="1"/>
      <c r="F39" s="1"/>
      <c r="G39" s="1"/>
      <c r="H39" s="13">
        <f>ROUND(SUM(H4:H5)+SUM(H9:H10)+H28+H35+H38,5)</f>
        <v>135228.28</v>
      </c>
      <c r="I39" s="5"/>
      <c r="J39" s="13">
        <f>ROUND(SUM(J4:J5)+SUM(J9:J10)+J28+J35+J38,5)</f>
        <v>137286.60999999999</v>
      </c>
      <c r="K39" s="5"/>
      <c r="L39" s="13">
        <f>ROUND((H39-J39),5)</f>
        <v>-2058.33</v>
      </c>
      <c r="M39" s="5"/>
      <c r="N39" s="14">
        <f>ROUND(IF(H39=0, IF(J39=0, 0, SIGN(-J39)), IF(J39=0, SIGN(H39), (H39-J39)/ABS(J39))),5)</f>
        <v>-1.499E-2</v>
      </c>
    </row>
    <row r="40" spans="1:14" x14ac:dyDescent="0.35">
      <c r="A40" s="1"/>
      <c r="B40" s="1"/>
      <c r="C40" s="1" t="s">
        <v>45</v>
      </c>
      <c r="D40" s="1"/>
      <c r="E40" s="1"/>
      <c r="F40" s="1"/>
      <c r="G40" s="1"/>
      <c r="H40" s="4">
        <f>H39</f>
        <v>135228.28</v>
      </c>
      <c r="I40" s="5"/>
      <c r="J40" s="4">
        <f>J39</f>
        <v>137286.60999999999</v>
      </c>
      <c r="K40" s="5"/>
      <c r="L40" s="4">
        <f>ROUND((H40-J40),5)</f>
        <v>-2058.33</v>
      </c>
      <c r="M40" s="5"/>
      <c r="N40" s="6">
        <f>ROUND(IF(H40=0, IF(J40=0, 0, SIGN(-J40)), IF(J40=0, SIGN(H40), (H40-J40)/ABS(J40))),5)</f>
        <v>-1.499E-2</v>
      </c>
    </row>
    <row r="41" spans="1:14" x14ac:dyDescent="0.35">
      <c r="A41" s="1"/>
      <c r="B41" s="1"/>
      <c r="C41" s="1"/>
      <c r="D41" s="1" t="s">
        <v>46</v>
      </c>
      <c r="E41" s="1"/>
      <c r="F41" s="1"/>
      <c r="G41" s="1"/>
      <c r="H41" s="4"/>
      <c r="I41" s="5"/>
      <c r="J41" s="4"/>
      <c r="K41" s="5"/>
      <c r="L41" s="4"/>
      <c r="M41" s="5"/>
      <c r="N41" s="6"/>
    </row>
    <row r="42" spans="1:14" x14ac:dyDescent="0.35">
      <c r="A42" s="1"/>
      <c r="B42" s="1"/>
      <c r="C42" s="1"/>
      <c r="D42" s="1"/>
      <c r="E42" s="1" t="s">
        <v>47</v>
      </c>
      <c r="F42" s="1"/>
      <c r="G42" s="1"/>
      <c r="H42" s="4"/>
      <c r="I42" s="5"/>
      <c r="J42" s="4"/>
      <c r="K42" s="5"/>
      <c r="L42" s="4"/>
      <c r="M42" s="5"/>
      <c r="N42" s="6"/>
    </row>
    <row r="43" spans="1:14" x14ac:dyDescent="0.35">
      <c r="A43" s="1"/>
      <c r="B43" s="1"/>
      <c r="C43" s="1"/>
      <c r="D43" s="1"/>
      <c r="E43" s="1"/>
      <c r="F43" s="1" t="s">
        <v>48</v>
      </c>
      <c r="G43" s="1"/>
      <c r="H43" s="4">
        <v>300</v>
      </c>
      <c r="I43" s="5"/>
      <c r="J43" s="4">
        <v>0</v>
      </c>
      <c r="K43" s="5"/>
      <c r="L43" s="4">
        <f>ROUND((H43-J43),5)</f>
        <v>300</v>
      </c>
      <c r="M43" s="5"/>
      <c r="N43" s="6">
        <f>ROUND(IF(H43=0, IF(J43=0, 0, SIGN(-J43)), IF(J43=0, SIGN(H43), (H43-J43)/ABS(J43))),5)</f>
        <v>1</v>
      </c>
    </row>
    <row r="44" spans="1:14" x14ac:dyDescent="0.35">
      <c r="A44" s="1"/>
      <c r="B44" s="1"/>
      <c r="C44" s="1"/>
      <c r="D44" s="1"/>
      <c r="E44" s="1"/>
      <c r="F44" s="1" t="s">
        <v>49</v>
      </c>
      <c r="G44" s="1"/>
      <c r="H44" s="4">
        <v>331.35</v>
      </c>
      <c r="I44" s="5"/>
      <c r="J44" s="4">
        <v>0</v>
      </c>
      <c r="K44" s="5"/>
      <c r="L44" s="4">
        <f>ROUND((H44-J44),5)</f>
        <v>331.35</v>
      </c>
      <c r="M44" s="5"/>
      <c r="N44" s="6">
        <f>ROUND(IF(H44=0, IF(J44=0, 0, SIGN(-J44)), IF(J44=0, SIGN(H44), (H44-J44)/ABS(J44))),5)</f>
        <v>1</v>
      </c>
    </row>
    <row r="45" spans="1:14" x14ac:dyDescent="0.35">
      <c r="A45" s="1"/>
      <c r="B45" s="1"/>
      <c r="C45" s="1"/>
      <c r="D45" s="1"/>
      <c r="E45" s="1"/>
      <c r="F45" s="1" t="s">
        <v>50</v>
      </c>
      <c r="G45" s="1"/>
      <c r="H45" s="4">
        <v>6301.55</v>
      </c>
      <c r="I45" s="5"/>
      <c r="J45" s="4">
        <v>7987.2</v>
      </c>
      <c r="K45" s="5"/>
      <c r="L45" s="4">
        <f>ROUND((H45-J45),5)</f>
        <v>-1685.65</v>
      </c>
      <c r="M45" s="5"/>
      <c r="N45" s="6">
        <f>ROUND(IF(H45=0, IF(J45=0, 0, SIGN(-J45)), IF(J45=0, SIGN(H45), (H45-J45)/ABS(J45))),5)</f>
        <v>-0.21104000000000001</v>
      </c>
    </row>
    <row r="46" spans="1:14" ht="15" thickBot="1" x14ac:dyDescent="0.4">
      <c r="A46" s="1"/>
      <c r="B46" s="1"/>
      <c r="C46" s="1"/>
      <c r="D46" s="1"/>
      <c r="E46" s="1"/>
      <c r="F46" s="1" t="s">
        <v>51</v>
      </c>
      <c r="G46" s="1"/>
      <c r="H46" s="7">
        <v>5518.57</v>
      </c>
      <c r="I46" s="5"/>
      <c r="J46" s="7">
        <v>2671.14</v>
      </c>
      <c r="K46" s="5"/>
      <c r="L46" s="7">
        <f>ROUND((H46-J46),5)</f>
        <v>2847.43</v>
      </c>
      <c r="M46" s="5"/>
      <c r="N46" s="8">
        <f>ROUND(IF(H46=0, IF(J46=0, 0, SIGN(-J46)), IF(J46=0, SIGN(H46), (H46-J46)/ABS(J46))),5)</f>
        <v>1.0660000000000001</v>
      </c>
    </row>
    <row r="47" spans="1:14" x14ac:dyDescent="0.35">
      <c r="A47" s="1"/>
      <c r="B47" s="1"/>
      <c r="C47" s="1"/>
      <c r="D47" s="1"/>
      <c r="E47" s="1" t="s">
        <v>52</v>
      </c>
      <c r="F47" s="1"/>
      <c r="G47" s="1"/>
      <c r="H47" s="4">
        <f>ROUND(SUM(H42:H46),5)</f>
        <v>12451.47</v>
      </c>
      <c r="I47" s="5"/>
      <c r="J47" s="4">
        <f>ROUND(SUM(J42:J46),5)</f>
        <v>10658.34</v>
      </c>
      <c r="K47" s="5"/>
      <c r="L47" s="4">
        <f>ROUND((H47-J47),5)</f>
        <v>1793.13</v>
      </c>
      <c r="M47" s="5"/>
      <c r="N47" s="6">
        <f>ROUND(IF(H47=0, IF(J47=0, 0, SIGN(-J47)), IF(J47=0, SIGN(H47), (H47-J47)/ABS(J47))),5)</f>
        <v>0.16824</v>
      </c>
    </row>
    <row r="48" spans="1:14" x14ac:dyDescent="0.35">
      <c r="A48" s="1"/>
      <c r="B48" s="1"/>
      <c r="C48" s="1"/>
      <c r="D48" s="1"/>
      <c r="E48" s="1" t="s">
        <v>53</v>
      </c>
      <c r="F48" s="1"/>
      <c r="G48" s="1"/>
      <c r="H48" s="4"/>
      <c r="I48" s="5"/>
      <c r="J48" s="4"/>
      <c r="K48" s="5"/>
      <c r="L48" s="4"/>
      <c r="M48" s="5"/>
      <c r="N48" s="6"/>
    </row>
    <row r="49" spans="1:14" x14ac:dyDescent="0.35">
      <c r="A49" s="1"/>
      <c r="B49" s="1"/>
      <c r="C49" s="1"/>
      <c r="D49" s="1"/>
      <c r="E49" s="1"/>
      <c r="F49" s="1" t="s">
        <v>54</v>
      </c>
      <c r="G49" s="1"/>
      <c r="H49" s="4">
        <v>0</v>
      </c>
      <c r="I49" s="5"/>
      <c r="J49" s="4">
        <v>105</v>
      </c>
      <c r="K49" s="5"/>
      <c r="L49" s="4">
        <f>ROUND((H49-J49),5)</f>
        <v>-105</v>
      </c>
      <c r="M49" s="5"/>
      <c r="N49" s="6">
        <f>ROUND(IF(H49=0, IF(J49=0, 0, SIGN(-J49)), IF(J49=0, SIGN(H49), (H49-J49)/ABS(J49))),5)</f>
        <v>-1</v>
      </c>
    </row>
    <row r="50" spans="1:14" ht="15" thickBot="1" x14ac:dyDescent="0.4">
      <c r="A50" s="1"/>
      <c r="B50" s="1"/>
      <c r="C50" s="1"/>
      <c r="D50" s="1"/>
      <c r="E50" s="1"/>
      <c r="F50" s="1" t="s">
        <v>55</v>
      </c>
      <c r="G50" s="1"/>
      <c r="H50" s="7">
        <v>0</v>
      </c>
      <c r="I50" s="5"/>
      <c r="J50" s="7">
        <v>464.96</v>
      </c>
      <c r="K50" s="5"/>
      <c r="L50" s="7">
        <f>ROUND((H50-J50),5)</f>
        <v>-464.96</v>
      </c>
      <c r="M50" s="5"/>
      <c r="N50" s="8">
        <f>ROUND(IF(H50=0, IF(J50=0, 0, SIGN(-J50)), IF(J50=0, SIGN(H50), (H50-J50)/ABS(J50))),5)</f>
        <v>-1</v>
      </c>
    </row>
    <row r="51" spans="1:14" x14ac:dyDescent="0.35">
      <c r="A51" s="1"/>
      <c r="B51" s="1"/>
      <c r="C51" s="1"/>
      <c r="D51" s="1"/>
      <c r="E51" s="1" t="s">
        <v>56</v>
      </c>
      <c r="F51" s="1"/>
      <c r="G51" s="1"/>
      <c r="H51" s="4">
        <f>ROUND(SUM(H48:H50),5)</f>
        <v>0</v>
      </c>
      <c r="I51" s="5"/>
      <c r="J51" s="4">
        <f>ROUND(SUM(J48:J50),5)</f>
        <v>569.96</v>
      </c>
      <c r="K51" s="5"/>
      <c r="L51" s="4">
        <f>ROUND((H51-J51),5)</f>
        <v>-569.96</v>
      </c>
      <c r="M51" s="5"/>
      <c r="N51" s="6">
        <f>ROUND(IF(H51=0, IF(J51=0, 0, SIGN(-J51)), IF(J51=0, SIGN(H51), (H51-J51)/ABS(J51))),5)</f>
        <v>-1</v>
      </c>
    </row>
    <row r="52" spans="1:14" x14ac:dyDescent="0.35">
      <c r="A52" s="1"/>
      <c r="B52" s="1"/>
      <c r="C52" s="1"/>
      <c r="D52" s="1"/>
      <c r="E52" s="1" t="s">
        <v>57</v>
      </c>
      <c r="F52" s="1"/>
      <c r="G52" s="1"/>
      <c r="H52" s="4"/>
      <c r="I52" s="5"/>
      <c r="J52" s="4"/>
      <c r="K52" s="5"/>
      <c r="L52" s="4"/>
      <c r="M52" s="5"/>
      <c r="N52" s="6"/>
    </row>
    <row r="53" spans="1:14" x14ac:dyDescent="0.35">
      <c r="A53" s="1"/>
      <c r="B53" s="1"/>
      <c r="C53" s="1"/>
      <c r="D53" s="1"/>
      <c r="E53" s="1"/>
      <c r="F53" s="1" t="s">
        <v>58</v>
      </c>
      <c r="G53" s="1"/>
      <c r="H53" s="4">
        <v>930.42</v>
      </c>
      <c r="I53" s="5"/>
      <c r="J53" s="4">
        <v>921.06</v>
      </c>
      <c r="K53" s="5"/>
      <c r="L53" s="4">
        <f t="shared" ref="L53:L59" si="6">ROUND((H53-J53),5)</f>
        <v>9.36</v>
      </c>
      <c r="M53" s="5"/>
      <c r="N53" s="6">
        <f t="shared" ref="N53:N59" si="7">ROUND(IF(H53=0, IF(J53=0, 0, SIGN(-J53)), IF(J53=0, SIGN(H53), (H53-J53)/ABS(J53))),5)</f>
        <v>1.0160000000000001E-2</v>
      </c>
    </row>
    <row r="54" spans="1:14" x14ac:dyDescent="0.35">
      <c r="A54" s="1"/>
      <c r="B54" s="1"/>
      <c r="C54" s="1"/>
      <c r="D54" s="1"/>
      <c r="E54" s="1"/>
      <c r="F54" s="1" t="s">
        <v>59</v>
      </c>
      <c r="G54" s="1"/>
      <c r="H54" s="4">
        <v>3681</v>
      </c>
      <c r="I54" s="5"/>
      <c r="J54" s="4">
        <v>3849.16</v>
      </c>
      <c r="K54" s="5"/>
      <c r="L54" s="4">
        <f t="shared" si="6"/>
        <v>-168.16</v>
      </c>
      <c r="M54" s="5"/>
      <c r="N54" s="6">
        <f t="shared" si="7"/>
        <v>-4.369E-2</v>
      </c>
    </row>
    <row r="55" spans="1:14" x14ac:dyDescent="0.35">
      <c r="A55" s="1"/>
      <c r="B55" s="1"/>
      <c r="C55" s="1"/>
      <c r="D55" s="1"/>
      <c r="E55" s="1"/>
      <c r="F55" s="1" t="s">
        <v>60</v>
      </c>
      <c r="G55" s="1"/>
      <c r="H55" s="4">
        <v>2212.75</v>
      </c>
      <c r="I55" s="5"/>
      <c r="J55" s="4">
        <v>1014.31</v>
      </c>
      <c r="K55" s="5"/>
      <c r="L55" s="4">
        <f t="shared" si="6"/>
        <v>1198.44</v>
      </c>
      <c r="M55" s="5"/>
      <c r="N55" s="6">
        <f t="shared" si="7"/>
        <v>1.18153</v>
      </c>
    </row>
    <row r="56" spans="1:14" ht="15" thickBot="1" x14ac:dyDescent="0.4">
      <c r="A56" s="1"/>
      <c r="B56" s="1"/>
      <c r="C56" s="1"/>
      <c r="D56" s="1"/>
      <c r="E56" s="1"/>
      <c r="F56" s="1" t="s">
        <v>61</v>
      </c>
      <c r="G56" s="1"/>
      <c r="H56" s="7">
        <v>-681</v>
      </c>
      <c r="I56" s="5"/>
      <c r="J56" s="7">
        <v>601.57000000000005</v>
      </c>
      <c r="K56" s="5"/>
      <c r="L56" s="7">
        <f t="shared" si="6"/>
        <v>-1282.57</v>
      </c>
      <c r="M56" s="5"/>
      <c r="N56" s="8">
        <f t="shared" si="7"/>
        <v>-2.1320399999999999</v>
      </c>
    </row>
    <row r="57" spans="1:14" x14ac:dyDescent="0.35">
      <c r="A57" s="1"/>
      <c r="B57" s="1"/>
      <c r="C57" s="1"/>
      <c r="D57" s="1"/>
      <c r="E57" s="1" t="s">
        <v>62</v>
      </c>
      <c r="F57" s="1"/>
      <c r="G57" s="1"/>
      <c r="H57" s="4">
        <f>ROUND(SUM(H52:H56),5)</f>
        <v>6143.17</v>
      </c>
      <c r="I57" s="5"/>
      <c r="J57" s="4">
        <f>ROUND(SUM(J52:J56),5)</f>
        <v>6386.1</v>
      </c>
      <c r="K57" s="5"/>
      <c r="L57" s="4">
        <f t="shared" si="6"/>
        <v>-242.93</v>
      </c>
      <c r="M57" s="5"/>
      <c r="N57" s="6">
        <f t="shared" si="7"/>
        <v>-3.8039999999999997E-2</v>
      </c>
    </row>
    <row r="58" spans="1:14" x14ac:dyDescent="0.35">
      <c r="A58" s="1"/>
      <c r="B58" s="1"/>
      <c r="C58" s="1"/>
      <c r="D58" s="1"/>
      <c r="E58" s="1" t="s">
        <v>74</v>
      </c>
      <c r="F58" s="1"/>
      <c r="G58" s="1"/>
      <c r="H58" s="4">
        <v>0</v>
      </c>
      <c r="I58" s="5"/>
      <c r="J58" s="4">
        <v>403.62</v>
      </c>
      <c r="K58" s="5"/>
      <c r="L58" s="4">
        <f t="shared" si="6"/>
        <v>-403.62</v>
      </c>
      <c r="M58" s="5"/>
      <c r="N58" s="6">
        <f t="shared" si="7"/>
        <v>-1</v>
      </c>
    </row>
    <row r="59" spans="1:14" x14ac:dyDescent="0.35">
      <c r="A59" s="1"/>
      <c r="B59" s="1"/>
      <c r="C59" s="1"/>
      <c r="D59" s="1"/>
      <c r="E59" s="1" t="s">
        <v>75</v>
      </c>
      <c r="F59" s="1"/>
      <c r="G59" s="1"/>
      <c r="H59" s="4">
        <v>9999.48</v>
      </c>
      <c r="I59" s="5"/>
      <c r="J59" s="4">
        <v>8727.44</v>
      </c>
      <c r="K59" s="5"/>
      <c r="L59" s="4">
        <f t="shared" si="6"/>
        <v>1272.04</v>
      </c>
      <c r="M59" s="5"/>
      <c r="N59" s="6">
        <f t="shared" si="7"/>
        <v>0.14574999999999999</v>
      </c>
    </row>
    <row r="60" spans="1:14" x14ac:dyDescent="0.35">
      <c r="A60" s="1"/>
      <c r="B60" s="1"/>
      <c r="C60" s="1"/>
      <c r="D60" s="1"/>
      <c r="E60" s="1" t="s">
        <v>76</v>
      </c>
      <c r="F60" s="1"/>
      <c r="G60" s="1"/>
      <c r="H60" s="4"/>
      <c r="I60" s="5"/>
      <c r="J60" s="4"/>
      <c r="K60" s="5"/>
      <c r="L60" s="4"/>
      <c r="M60" s="5"/>
      <c r="N60" s="6"/>
    </row>
    <row r="61" spans="1:14" x14ac:dyDescent="0.35">
      <c r="A61" s="1"/>
      <c r="B61" s="1"/>
      <c r="C61" s="1"/>
      <c r="D61" s="1"/>
      <c r="E61" s="1"/>
      <c r="F61" s="1" t="s">
        <v>77</v>
      </c>
      <c r="G61" s="1"/>
      <c r="H61" s="4">
        <v>4250</v>
      </c>
      <c r="I61" s="5"/>
      <c r="J61" s="4">
        <v>4250</v>
      </c>
      <c r="K61" s="5"/>
      <c r="L61" s="4">
        <f t="shared" ref="L61:L69" si="8">ROUND((H61-J61),5)</f>
        <v>0</v>
      </c>
      <c r="M61" s="5"/>
      <c r="N61" s="6">
        <f t="shared" ref="N61:N69" si="9">ROUND(IF(H61=0, IF(J61=0, 0, SIGN(-J61)), IF(J61=0, SIGN(H61), (H61-J61)/ABS(J61))),5)</f>
        <v>0</v>
      </c>
    </row>
    <row r="62" spans="1:14" x14ac:dyDescent="0.35">
      <c r="A62" s="1"/>
      <c r="B62" s="1"/>
      <c r="C62" s="1"/>
      <c r="D62" s="1"/>
      <c r="E62" s="1"/>
      <c r="F62" s="1" t="s">
        <v>78</v>
      </c>
      <c r="G62" s="1"/>
      <c r="H62" s="4">
        <v>394.22</v>
      </c>
      <c r="I62" s="5"/>
      <c r="J62" s="4">
        <v>526.13</v>
      </c>
      <c r="K62" s="5"/>
      <c r="L62" s="4">
        <f t="shared" si="8"/>
        <v>-131.91</v>
      </c>
      <c r="M62" s="5"/>
      <c r="N62" s="6">
        <f t="shared" si="9"/>
        <v>-0.25072</v>
      </c>
    </row>
    <row r="63" spans="1:14" x14ac:dyDescent="0.35">
      <c r="A63" s="1"/>
      <c r="B63" s="1"/>
      <c r="C63" s="1"/>
      <c r="D63" s="1"/>
      <c r="E63" s="1"/>
      <c r="F63" s="1" t="s">
        <v>79</v>
      </c>
      <c r="G63" s="1"/>
      <c r="H63" s="4">
        <v>0</v>
      </c>
      <c r="I63" s="5"/>
      <c r="J63" s="4">
        <v>893.4</v>
      </c>
      <c r="K63" s="5"/>
      <c r="L63" s="4">
        <f t="shared" si="8"/>
        <v>-893.4</v>
      </c>
      <c r="M63" s="5"/>
      <c r="N63" s="6">
        <f t="shared" si="9"/>
        <v>-1</v>
      </c>
    </row>
    <row r="64" spans="1:14" x14ac:dyDescent="0.35">
      <c r="A64" s="1"/>
      <c r="B64" s="1"/>
      <c r="C64" s="1"/>
      <c r="D64" s="1"/>
      <c r="E64" s="1"/>
      <c r="F64" s="1" t="s">
        <v>80</v>
      </c>
      <c r="G64" s="1"/>
      <c r="H64" s="4">
        <v>850</v>
      </c>
      <c r="I64" s="5"/>
      <c r="J64" s="4">
        <v>850</v>
      </c>
      <c r="K64" s="5"/>
      <c r="L64" s="4">
        <f t="shared" si="8"/>
        <v>0</v>
      </c>
      <c r="M64" s="5"/>
      <c r="N64" s="6">
        <f t="shared" si="9"/>
        <v>0</v>
      </c>
    </row>
    <row r="65" spans="1:14" x14ac:dyDescent="0.35">
      <c r="A65" s="1"/>
      <c r="B65" s="1"/>
      <c r="C65" s="1"/>
      <c r="D65" s="1"/>
      <c r="E65" s="1"/>
      <c r="F65" s="1" t="s">
        <v>81</v>
      </c>
      <c r="G65" s="1"/>
      <c r="H65" s="4">
        <v>1486</v>
      </c>
      <c r="I65" s="5"/>
      <c r="J65" s="4">
        <v>1450</v>
      </c>
      <c r="K65" s="5"/>
      <c r="L65" s="4">
        <f t="shared" si="8"/>
        <v>36</v>
      </c>
      <c r="M65" s="5"/>
      <c r="N65" s="6">
        <f t="shared" si="9"/>
        <v>2.4830000000000001E-2</v>
      </c>
    </row>
    <row r="66" spans="1:14" x14ac:dyDescent="0.35">
      <c r="A66" s="1"/>
      <c r="B66" s="1"/>
      <c r="C66" s="1"/>
      <c r="D66" s="1"/>
      <c r="E66" s="1"/>
      <c r="F66" s="1" t="s">
        <v>82</v>
      </c>
      <c r="G66" s="1"/>
      <c r="H66" s="4">
        <v>0</v>
      </c>
      <c r="I66" s="5"/>
      <c r="J66" s="4">
        <v>398</v>
      </c>
      <c r="K66" s="5"/>
      <c r="L66" s="4">
        <f t="shared" si="8"/>
        <v>-398</v>
      </c>
      <c r="M66" s="5"/>
      <c r="N66" s="6">
        <f t="shared" si="9"/>
        <v>-1</v>
      </c>
    </row>
    <row r="67" spans="1:14" x14ac:dyDescent="0.35">
      <c r="A67" s="1"/>
      <c r="B67" s="1"/>
      <c r="C67" s="1"/>
      <c r="D67" s="1"/>
      <c r="E67" s="1"/>
      <c r="F67" s="1" t="s">
        <v>83</v>
      </c>
      <c r="G67" s="1"/>
      <c r="H67" s="4">
        <v>333.08</v>
      </c>
      <c r="I67" s="5"/>
      <c r="J67" s="4">
        <v>445.05</v>
      </c>
      <c r="K67" s="5"/>
      <c r="L67" s="4">
        <f t="shared" si="8"/>
        <v>-111.97</v>
      </c>
      <c r="M67" s="5"/>
      <c r="N67" s="6">
        <f t="shared" si="9"/>
        <v>-0.25158999999999998</v>
      </c>
    </row>
    <row r="68" spans="1:14" x14ac:dyDescent="0.35">
      <c r="A68" s="1"/>
      <c r="B68" s="1"/>
      <c r="C68" s="1"/>
      <c r="D68" s="1"/>
      <c r="E68" s="1"/>
      <c r="F68" s="1" t="s">
        <v>84</v>
      </c>
      <c r="G68" s="1"/>
      <c r="H68" s="4">
        <v>0</v>
      </c>
      <c r="I68" s="5"/>
      <c r="J68" s="4">
        <v>115.21</v>
      </c>
      <c r="K68" s="5"/>
      <c r="L68" s="4">
        <f t="shared" si="8"/>
        <v>-115.21</v>
      </c>
      <c r="M68" s="5"/>
      <c r="N68" s="6">
        <f t="shared" si="9"/>
        <v>-1</v>
      </c>
    </row>
    <row r="69" spans="1:14" x14ac:dyDescent="0.35">
      <c r="A69" s="1"/>
      <c r="B69" s="1"/>
      <c r="C69" s="1"/>
      <c r="D69" s="1"/>
      <c r="E69" s="1"/>
      <c r="F69" s="1" t="s">
        <v>85</v>
      </c>
      <c r="G69" s="1"/>
      <c r="H69" s="4">
        <v>2308.58</v>
      </c>
      <c r="I69" s="5"/>
      <c r="J69" s="4">
        <v>1195.29</v>
      </c>
      <c r="K69" s="5"/>
      <c r="L69" s="4">
        <f t="shared" si="8"/>
        <v>1113.29</v>
      </c>
      <c r="M69" s="5"/>
      <c r="N69" s="6">
        <f t="shared" si="9"/>
        <v>0.93140000000000001</v>
      </c>
    </row>
    <row r="70" spans="1:14" x14ac:dyDescent="0.35">
      <c r="A70" s="1"/>
      <c r="B70" s="1"/>
      <c r="C70" s="1"/>
      <c r="D70" s="1"/>
      <c r="E70" s="1"/>
      <c r="F70" s="1" t="s">
        <v>86</v>
      </c>
      <c r="G70" s="1"/>
      <c r="H70" s="4"/>
      <c r="I70" s="5"/>
      <c r="J70" s="4"/>
      <c r="K70" s="5"/>
      <c r="L70" s="4"/>
      <c r="M70" s="5"/>
      <c r="N70" s="6"/>
    </row>
    <row r="71" spans="1:14" x14ac:dyDescent="0.35">
      <c r="A71" s="1"/>
      <c r="B71" s="1"/>
      <c r="C71" s="1"/>
      <c r="D71" s="1"/>
      <c r="E71" s="1"/>
      <c r="F71" s="1"/>
      <c r="G71" s="1" t="s">
        <v>87</v>
      </c>
      <c r="H71" s="4">
        <v>3443.14</v>
      </c>
      <c r="I71" s="5"/>
      <c r="J71" s="4">
        <v>0</v>
      </c>
      <c r="K71" s="5"/>
      <c r="L71" s="4">
        <f t="shared" ref="L71:L78" si="10">ROUND((H71-J71),5)</f>
        <v>3443.14</v>
      </c>
      <c r="M71" s="5"/>
      <c r="N71" s="6">
        <f t="shared" ref="N71:N78" si="11">ROUND(IF(H71=0, IF(J71=0, 0, SIGN(-J71)), IF(J71=0, SIGN(H71), (H71-J71)/ABS(J71))),5)</f>
        <v>1</v>
      </c>
    </row>
    <row r="72" spans="1:14" ht="15" thickBot="1" x14ac:dyDescent="0.4">
      <c r="A72" s="1"/>
      <c r="B72" s="1"/>
      <c r="C72" s="1"/>
      <c r="D72" s="1"/>
      <c r="E72" s="1"/>
      <c r="F72" s="1"/>
      <c r="G72" s="1" t="s">
        <v>88</v>
      </c>
      <c r="H72" s="7">
        <v>39283.25</v>
      </c>
      <c r="I72" s="5"/>
      <c r="J72" s="7">
        <v>40082.81</v>
      </c>
      <c r="K72" s="5"/>
      <c r="L72" s="7">
        <f t="shared" si="10"/>
        <v>-799.56</v>
      </c>
      <c r="M72" s="5"/>
      <c r="N72" s="8">
        <f t="shared" si="11"/>
        <v>-1.9949999999999999E-2</v>
      </c>
    </row>
    <row r="73" spans="1:14" x14ac:dyDescent="0.35">
      <c r="A73" s="1"/>
      <c r="B73" s="1"/>
      <c r="C73" s="1"/>
      <c r="D73" s="1"/>
      <c r="E73" s="1"/>
      <c r="F73" s="1" t="s">
        <v>89</v>
      </c>
      <c r="G73" s="1"/>
      <c r="H73" s="4">
        <f>ROUND(SUM(H70:H72),5)</f>
        <v>42726.39</v>
      </c>
      <c r="I73" s="5"/>
      <c r="J73" s="4">
        <f>ROUND(SUM(J70:J72),5)</f>
        <v>40082.81</v>
      </c>
      <c r="K73" s="5"/>
      <c r="L73" s="4">
        <f t="shared" si="10"/>
        <v>2643.58</v>
      </c>
      <c r="M73" s="5"/>
      <c r="N73" s="6">
        <f t="shared" si="11"/>
        <v>6.5949999999999995E-2</v>
      </c>
    </row>
    <row r="74" spans="1:14" x14ac:dyDescent="0.35">
      <c r="A74" s="1"/>
      <c r="B74" s="1"/>
      <c r="C74" s="1"/>
      <c r="D74" s="1"/>
      <c r="E74" s="1"/>
      <c r="F74" s="1" t="s">
        <v>90</v>
      </c>
      <c r="G74" s="1"/>
      <c r="H74" s="4">
        <v>16877.5</v>
      </c>
      <c r="I74" s="5"/>
      <c r="J74" s="4">
        <v>20438</v>
      </c>
      <c r="K74" s="5"/>
      <c r="L74" s="4">
        <f t="shared" si="10"/>
        <v>-3560.5</v>
      </c>
      <c r="M74" s="5"/>
      <c r="N74" s="6">
        <f t="shared" si="11"/>
        <v>-0.17421</v>
      </c>
    </row>
    <row r="75" spans="1:14" x14ac:dyDescent="0.35">
      <c r="A75" s="1"/>
      <c r="B75" s="1"/>
      <c r="C75" s="1"/>
      <c r="D75" s="1"/>
      <c r="E75" s="1"/>
      <c r="F75" s="1" t="s">
        <v>91</v>
      </c>
      <c r="G75" s="1"/>
      <c r="H75" s="4">
        <v>309.52999999999997</v>
      </c>
      <c r="I75" s="5"/>
      <c r="J75" s="4">
        <v>299.91000000000003</v>
      </c>
      <c r="K75" s="5"/>
      <c r="L75" s="4">
        <f t="shared" si="10"/>
        <v>9.6199999999999992</v>
      </c>
      <c r="M75" s="5"/>
      <c r="N75" s="6">
        <f t="shared" si="11"/>
        <v>3.2079999999999997E-2</v>
      </c>
    </row>
    <row r="76" spans="1:14" x14ac:dyDescent="0.35">
      <c r="A76" s="1"/>
      <c r="B76" s="1"/>
      <c r="C76" s="1"/>
      <c r="D76" s="1"/>
      <c r="E76" s="1"/>
      <c r="F76" s="1" t="s">
        <v>92</v>
      </c>
      <c r="G76" s="1"/>
      <c r="H76" s="4">
        <v>0</v>
      </c>
      <c r="I76" s="5"/>
      <c r="J76" s="4">
        <v>14.23</v>
      </c>
      <c r="K76" s="5"/>
      <c r="L76" s="4">
        <f t="shared" si="10"/>
        <v>-14.23</v>
      </c>
      <c r="M76" s="5"/>
      <c r="N76" s="6">
        <f t="shared" si="11"/>
        <v>-1</v>
      </c>
    </row>
    <row r="77" spans="1:14" ht="15" thickBot="1" x14ac:dyDescent="0.4">
      <c r="A77" s="1"/>
      <c r="B77" s="1"/>
      <c r="C77" s="1"/>
      <c r="D77" s="1"/>
      <c r="E77" s="1"/>
      <c r="F77" s="1" t="s">
        <v>93</v>
      </c>
      <c r="G77" s="1"/>
      <c r="H77" s="7">
        <v>1109.08</v>
      </c>
      <c r="I77" s="5"/>
      <c r="J77" s="7">
        <v>1464.25</v>
      </c>
      <c r="K77" s="5"/>
      <c r="L77" s="7">
        <f t="shared" si="10"/>
        <v>-355.17</v>
      </c>
      <c r="M77" s="5"/>
      <c r="N77" s="8">
        <f t="shared" si="11"/>
        <v>-0.24256</v>
      </c>
    </row>
    <row r="78" spans="1:14" x14ac:dyDescent="0.35">
      <c r="A78" s="1"/>
      <c r="B78" s="1"/>
      <c r="C78" s="1"/>
      <c r="D78" s="1"/>
      <c r="E78" s="1" t="s">
        <v>94</v>
      </c>
      <c r="F78" s="1"/>
      <c r="G78" s="1"/>
      <c r="H78" s="4">
        <f>ROUND(SUM(H60:H69)+SUM(H73:H77),5)</f>
        <v>70644.38</v>
      </c>
      <c r="I78" s="5"/>
      <c r="J78" s="4">
        <f>ROUND(SUM(J60:J69)+SUM(J73:J77),5)</f>
        <v>72422.28</v>
      </c>
      <c r="K78" s="5"/>
      <c r="L78" s="4">
        <f t="shared" si="10"/>
        <v>-1777.9</v>
      </c>
      <c r="M78" s="5"/>
      <c r="N78" s="6">
        <f t="shared" si="11"/>
        <v>-2.4549999999999999E-2</v>
      </c>
    </row>
    <row r="79" spans="1:14" x14ac:dyDescent="0.35">
      <c r="A79" s="1"/>
      <c r="B79" s="1"/>
      <c r="C79" s="1"/>
      <c r="D79" s="1"/>
      <c r="E79" s="1" t="s">
        <v>95</v>
      </c>
      <c r="F79" s="1"/>
      <c r="G79" s="1"/>
      <c r="H79" s="4"/>
      <c r="I79" s="5"/>
      <c r="J79" s="4"/>
      <c r="K79" s="5"/>
      <c r="L79" s="4"/>
      <c r="M79" s="5"/>
      <c r="N79" s="6"/>
    </row>
    <row r="80" spans="1:14" x14ac:dyDescent="0.35">
      <c r="A80" s="1"/>
      <c r="B80" s="1"/>
      <c r="C80" s="1"/>
      <c r="D80" s="1"/>
      <c r="E80" s="1"/>
      <c r="F80" s="1" t="s">
        <v>96</v>
      </c>
      <c r="G80" s="1"/>
      <c r="H80" s="4">
        <v>0</v>
      </c>
      <c r="I80" s="5"/>
      <c r="J80" s="4">
        <v>288</v>
      </c>
      <c r="K80" s="5"/>
      <c r="L80" s="4">
        <f t="shared" ref="L80:L89" si="12">ROUND((H80-J80),5)</f>
        <v>-288</v>
      </c>
      <c r="M80" s="5"/>
      <c r="N80" s="6">
        <f t="shared" ref="N80:N89" si="13">ROUND(IF(H80=0, IF(J80=0, 0, SIGN(-J80)), IF(J80=0, SIGN(H80), (H80-J80)/ABS(J80))),5)</f>
        <v>-1</v>
      </c>
    </row>
    <row r="81" spans="1:14" x14ac:dyDescent="0.35">
      <c r="A81" s="1"/>
      <c r="B81" s="1"/>
      <c r="C81" s="1"/>
      <c r="D81" s="1"/>
      <c r="E81" s="1"/>
      <c r="F81" s="1" t="s">
        <v>97</v>
      </c>
      <c r="G81" s="1"/>
      <c r="H81" s="4">
        <v>0</v>
      </c>
      <c r="I81" s="5"/>
      <c r="J81" s="4">
        <v>4420.71</v>
      </c>
      <c r="K81" s="5"/>
      <c r="L81" s="4">
        <f t="shared" si="12"/>
        <v>-4420.71</v>
      </c>
      <c r="M81" s="5"/>
      <c r="N81" s="6">
        <f t="shared" si="13"/>
        <v>-1</v>
      </c>
    </row>
    <row r="82" spans="1:14" x14ac:dyDescent="0.35">
      <c r="A82" s="1"/>
      <c r="B82" s="1"/>
      <c r="C82" s="1"/>
      <c r="D82" s="1"/>
      <c r="E82" s="1"/>
      <c r="F82" s="1" t="s">
        <v>98</v>
      </c>
      <c r="G82" s="1"/>
      <c r="H82" s="4">
        <v>0</v>
      </c>
      <c r="I82" s="5"/>
      <c r="J82" s="4">
        <v>1246.95</v>
      </c>
      <c r="K82" s="5"/>
      <c r="L82" s="4">
        <f t="shared" si="12"/>
        <v>-1246.95</v>
      </c>
      <c r="M82" s="5"/>
      <c r="N82" s="6">
        <f t="shared" si="13"/>
        <v>-1</v>
      </c>
    </row>
    <row r="83" spans="1:14" x14ac:dyDescent="0.35">
      <c r="A83" s="1"/>
      <c r="B83" s="1"/>
      <c r="C83" s="1"/>
      <c r="D83" s="1"/>
      <c r="E83" s="1"/>
      <c r="F83" s="1" t="s">
        <v>30</v>
      </c>
      <c r="G83" s="1"/>
      <c r="H83" s="4">
        <v>0</v>
      </c>
      <c r="I83" s="5"/>
      <c r="J83" s="4">
        <v>1000</v>
      </c>
      <c r="K83" s="5"/>
      <c r="L83" s="4">
        <f t="shared" si="12"/>
        <v>-1000</v>
      </c>
      <c r="M83" s="5"/>
      <c r="N83" s="6">
        <f t="shared" si="13"/>
        <v>-1</v>
      </c>
    </row>
    <row r="84" spans="1:14" ht="15" thickBot="1" x14ac:dyDescent="0.4">
      <c r="A84" s="1"/>
      <c r="B84" s="1"/>
      <c r="C84" s="1"/>
      <c r="D84" s="1"/>
      <c r="E84" s="1"/>
      <c r="F84" s="1" t="s">
        <v>84</v>
      </c>
      <c r="G84" s="1"/>
      <c r="H84" s="7">
        <v>0</v>
      </c>
      <c r="I84" s="5"/>
      <c r="J84" s="7">
        <v>750</v>
      </c>
      <c r="K84" s="5"/>
      <c r="L84" s="7">
        <f t="shared" si="12"/>
        <v>-750</v>
      </c>
      <c r="M84" s="5"/>
      <c r="N84" s="8">
        <f t="shared" si="13"/>
        <v>-1</v>
      </c>
    </row>
    <row r="85" spans="1:14" x14ac:dyDescent="0.35">
      <c r="A85" s="1"/>
      <c r="B85" s="1"/>
      <c r="C85" s="1"/>
      <c r="D85" s="1"/>
      <c r="E85" s="1" t="s">
        <v>99</v>
      </c>
      <c r="F85" s="1"/>
      <c r="G85" s="1"/>
      <c r="H85" s="4">
        <f>ROUND(SUM(H79:H84),5)</f>
        <v>0</v>
      </c>
      <c r="I85" s="5"/>
      <c r="J85" s="4">
        <f>ROUND(SUM(J79:J84),5)</f>
        <v>7705.66</v>
      </c>
      <c r="K85" s="5"/>
      <c r="L85" s="4">
        <f t="shared" si="12"/>
        <v>-7705.66</v>
      </c>
      <c r="M85" s="5"/>
      <c r="N85" s="6">
        <f t="shared" si="13"/>
        <v>-1</v>
      </c>
    </row>
    <row r="86" spans="1:14" ht="15" thickBot="1" x14ac:dyDescent="0.4">
      <c r="A86" s="1"/>
      <c r="B86" s="1"/>
      <c r="C86" s="1"/>
      <c r="D86" s="1"/>
      <c r="E86" s="1" t="s">
        <v>100</v>
      </c>
      <c r="F86" s="1"/>
      <c r="G86" s="1"/>
      <c r="H86" s="9">
        <v>23010.19</v>
      </c>
      <c r="I86" s="5"/>
      <c r="J86" s="9">
        <v>26400</v>
      </c>
      <c r="K86" s="5"/>
      <c r="L86" s="9">
        <f t="shared" si="12"/>
        <v>-3389.81</v>
      </c>
      <c r="M86" s="5"/>
      <c r="N86" s="10">
        <f t="shared" si="13"/>
        <v>-0.12839999999999999</v>
      </c>
    </row>
    <row r="87" spans="1:14" ht="15" thickBot="1" x14ac:dyDescent="0.4">
      <c r="A87" s="1"/>
      <c r="B87" s="1"/>
      <c r="C87" s="1"/>
      <c r="D87" s="1" t="s">
        <v>101</v>
      </c>
      <c r="E87" s="1"/>
      <c r="F87" s="1"/>
      <c r="G87" s="1"/>
      <c r="H87" s="11">
        <f>ROUND(H41+H47+H51+H57+SUM(H58:H59)+H78+SUM(H85:H86),5)</f>
        <v>122248.69</v>
      </c>
      <c r="I87" s="5"/>
      <c r="J87" s="11">
        <f>ROUND(J41+J47+J51+J57+SUM(J58:J59)+J78+SUM(J85:J86),5)</f>
        <v>133273.4</v>
      </c>
      <c r="K87" s="5"/>
      <c r="L87" s="11">
        <f t="shared" si="12"/>
        <v>-11024.71</v>
      </c>
      <c r="M87" s="5"/>
      <c r="N87" s="12">
        <f t="shared" si="13"/>
        <v>-8.2720000000000002E-2</v>
      </c>
    </row>
    <row r="88" spans="1:14" ht="15" thickBot="1" x14ac:dyDescent="0.4">
      <c r="A88" s="1"/>
      <c r="B88" s="1" t="s">
        <v>102</v>
      </c>
      <c r="C88" s="1"/>
      <c r="D88" s="1"/>
      <c r="E88" s="1"/>
      <c r="F88" s="1"/>
      <c r="G88" s="1"/>
      <c r="H88" s="11">
        <f>ROUND(H3+H40-H87,5)</f>
        <v>12979.59</v>
      </c>
      <c r="I88" s="5"/>
      <c r="J88" s="11">
        <f>ROUND(J3+J40-J87,5)</f>
        <v>4013.21</v>
      </c>
      <c r="K88" s="5"/>
      <c r="L88" s="11">
        <f t="shared" si="12"/>
        <v>8966.3799999999992</v>
      </c>
      <c r="M88" s="5"/>
      <c r="N88" s="12">
        <f t="shared" si="13"/>
        <v>2.2342200000000001</v>
      </c>
    </row>
    <row r="89" spans="1:14" s="17" customFormat="1" ht="11" thickBot="1" x14ac:dyDescent="0.3">
      <c r="A89" s="1" t="s">
        <v>103</v>
      </c>
      <c r="B89" s="1"/>
      <c r="C89" s="1"/>
      <c r="D89" s="1"/>
      <c r="E89" s="1"/>
      <c r="F89" s="1"/>
      <c r="G89" s="1"/>
      <c r="H89" s="15">
        <f>H88</f>
        <v>12979.59</v>
      </c>
      <c r="I89" s="1"/>
      <c r="J89" s="15">
        <f>J88</f>
        <v>4013.21</v>
      </c>
      <c r="K89" s="1"/>
      <c r="L89" s="15">
        <f t="shared" si="12"/>
        <v>8966.3799999999992</v>
      </c>
      <c r="M89" s="1"/>
      <c r="N89" s="16">
        <f t="shared" si="13"/>
        <v>2.2342200000000001</v>
      </c>
    </row>
    <row r="90" spans="1:14" ht="15" thickTop="1" x14ac:dyDescent="0.35"/>
  </sheetData>
  <pageMargins left="0.7" right="0.7" top="0.75" bottom="0.75" header="0.1" footer="0.3"/>
  <pageSetup orientation="portrait" horizontalDpi="300" verticalDpi="300" r:id="rId1"/>
  <headerFooter>
    <oddHeader>&amp;L&amp;"Arial,Bold"&amp;8 06/01/20
&amp;"Arial,Bold"&amp;8 Cash Basis&amp;C&amp;"Arial,Bold"&amp;12 CCRA
&amp;"Arial,Bold"&amp;14 Profit &amp;&amp; Loss Prev Year Comparison
&amp;"Arial,Bold"&amp;10 July 2019 through May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2811-9258-4AA7-BB3E-FB747DCCD359}">
  <sheetPr codeName="Sheet2"/>
  <dimension ref="A1:H19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5" x14ac:dyDescent="0.35"/>
  <cols>
    <col min="1" max="3" width="3" style="22" customWidth="1"/>
    <col min="4" max="4" width="21.54296875" style="22" customWidth="1"/>
    <col min="5" max="6" width="8.08984375" style="23" bestFit="1" customWidth="1"/>
    <col min="7" max="7" width="7.453125" style="23" bestFit="1" customWidth="1"/>
    <col min="8" max="8" width="7.81640625" style="23" bestFit="1" customWidth="1"/>
  </cols>
  <sheetData>
    <row r="1" spans="1:8" ht="15" thickBot="1" x14ac:dyDescent="0.4">
      <c r="A1" s="1"/>
      <c r="B1" s="1"/>
      <c r="C1" s="1"/>
      <c r="D1" s="1"/>
      <c r="E1" s="3"/>
      <c r="F1" s="3"/>
      <c r="G1" s="3"/>
      <c r="H1" s="3"/>
    </row>
    <row r="2" spans="1:8" s="21" customFormat="1" ht="15.5" thickTop="1" thickBot="1" x14ac:dyDescent="0.4">
      <c r="A2" s="18"/>
      <c r="B2" s="18"/>
      <c r="C2" s="18"/>
      <c r="D2" s="18"/>
      <c r="E2" s="19" t="s">
        <v>104</v>
      </c>
      <c r="F2" s="19" t="s">
        <v>105</v>
      </c>
      <c r="G2" s="19" t="s">
        <v>2</v>
      </c>
      <c r="H2" s="19" t="s">
        <v>3</v>
      </c>
    </row>
    <row r="3" spans="1:8" ht="15" thickTop="1" x14ac:dyDescent="0.35">
      <c r="A3" s="1" t="s">
        <v>106</v>
      </c>
      <c r="B3" s="1"/>
      <c r="C3" s="1"/>
      <c r="D3" s="1"/>
      <c r="E3" s="4"/>
      <c r="F3" s="4"/>
      <c r="G3" s="4"/>
      <c r="H3" s="6"/>
    </row>
    <row r="4" spans="1:8" x14ac:dyDescent="0.35">
      <c r="A4" s="1"/>
      <c r="B4" s="1" t="s">
        <v>107</v>
      </c>
      <c r="C4" s="1"/>
      <c r="D4" s="1"/>
      <c r="E4" s="4"/>
      <c r="F4" s="4"/>
      <c r="G4" s="4"/>
      <c r="H4" s="6"/>
    </row>
    <row r="5" spans="1:8" x14ac:dyDescent="0.35">
      <c r="A5" s="1"/>
      <c r="B5" s="1"/>
      <c r="C5" s="1" t="s">
        <v>108</v>
      </c>
      <c r="D5" s="1"/>
      <c r="E5" s="4"/>
      <c r="F5" s="4"/>
      <c r="G5" s="4"/>
      <c r="H5" s="6"/>
    </row>
    <row r="6" spans="1:8" x14ac:dyDescent="0.35">
      <c r="A6" s="1"/>
      <c r="B6" s="1"/>
      <c r="C6" s="1"/>
      <c r="D6" s="1" t="s">
        <v>109</v>
      </c>
      <c r="E6" s="4">
        <v>100277.56</v>
      </c>
      <c r="F6" s="4">
        <v>106978.01</v>
      </c>
      <c r="G6" s="4">
        <f t="shared" ref="G6:G11" si="0">ROUND((E6-F6),5)</f>
        <v>-6700.45</v>
      </c>
      <c r="H6" s="6">
        <f t="shared" ref="H6:H11" si="1">ROUND(IF(E6=0, IF(F6=0, 0, SIGN(-F6)), IF(F6=0, SIGN(E6), (E6-F6)/ABS(F6))),5)</f>
        <v>-6.2630000000000005E-2</v>
      </c>
    </row>
    <row r="7" spans="1:8" x14ac:dyDescent="0.35">
      <c r="A7" s="1"/>
      <c r="B7" s="1"/>
      <c r="C7" s="1"/>
      <c r="D7" s="1" t="s">
        <v>110</v>
      </c>
      <c r="E7" s="4">
        <v>56048.24</v>
      </c>
      <c r="F7" s="4">
        <v>46048.21</v>
      </c>
      <c r="G7" s="4">
        <f t="shared" si="0"/>
        <v>10000.030000000001</v>
      </c>
      <c r="H7" s="6">
        <f t="shared" si="1"/>
        <v>0.21715999999999999</v>
      </c>
    </row>
    <row r="8" spans="1:8" ht="15" thickBot="1" x14ac:dyDescent="0.4">
      <c r="A8" s="1"/>
      <c r="B8" s="1"/>
      <c r="C8" s="1"/>
      <c r="D8" s="1" t="s">
        <v>111</v>
      </c>
      <c r="E8" s="9">
        <v>18684.189999999999</v>
      </c>
      <c r="F8" s="9">
        <v>17048.18</v>
      </c>
      <c r="G8" s="9">
        <f t="shared" si="0"/>
        <v>1636.01</v>
      </c>
      <c r="H8" s="10">
        <f t="shared" si="1"/>
        <v>9.5960000000000004E-2</v>
      </c>
    </row>
    <row r="9" spans="1:8" ht="15" thickBot="1" x14ac:dyDescent="0.4">
      <c r="A9" s="1"/>
      <c r="B9" s="1"/>
      <c r="C9" s="1" t="s">
        <v>112</v>
      </c>
      <c r="D9" s="1"/>
      <c r="E9" s="11">
        <f>ROUND(SUM(E5:E8),5)</f>
        <v>175009.99</v>
      </c>
      <c r="F9" s="11">
        <f>ROUND(SUM(F5:F8),5)</f>
        <v>170074.4</v>
      </c>
      <c r="G9" s="11">
        <f t="shared" si="0"/>
        <v>4935.59</v>
      </c>
      <c r="H9" s="12">
        <f t="shared" si="1"/>
        <v>2.9020000000000001E-2</v>
      </c>
    </row>
    <row r="10" spans="1:8" ht="15" thickBot="1" x14ac:dyDescent="0.4">
      <c r="A10" s="1"/>
      <c r="B10" s="1" t="s">
        <v>113</v>
      </c>
      <c r="C10" s="1"/>
      <c r="D10" s="1"/>
      <c r="E10" s="11">
        <f>ROUND(E4+E9,5)</f>
        <v>175009.99</v>
      </c>
      <c r="F10" s="11">
        <f>ROUND(F4+F9,5)</f>
        <v>170074.4</v>
      </c>
      <c r="G10" s="11">
        <f t="shared" si="0"/>
        <v>4935.59</v>
      </c>
      <c r="H10" s="12">
        <f t="shared" si="1"/>
        <v>2.9020000000000001E-2</v>
      </c>
    </row>
    <row r="11" spans="1:8" s="17" customFormat="1" ht="11" thickBot="1" x14ac:dyDescent="0.3">
      <c r="A11" s="1" t="s">
        <v>114</v>
      </c>
      <c r="B11" s="1"/>
      <c r="C11" s="1"/>
      <c r="D11" s="1"/>
      <c r="E11" s="15">
        <f>ROUND(E3+E10,5)</f>
        <v>175009.99</v>
      </c>
      <c r="F11" s="15">
        <f>ROUND(F3+F10,5)</f>
        <v>170074.4</v>
      </c>
      <c r="G11" s="15">
        <f t="shared" si="0"/>
        <v>4935.59</v>
      </c>
      <c r="H11" s="16">
        <f t="shared" si="1"/>
        <v>2.9020000000000001E-2</v>
      </c>
    </row>
    <row r="12" spans="1:8" ht="15" thickTop="1" x14ac:dyDescent="0.35">
      <c r="A12" s="1" t="s">
        <v>115</v>
      </c>
      <c r="B12" s="1"/>
      <c r="C12" s="1"/>
      <c r="D12" s="1"/>
      <c r="E12" s="4"/>
      <c r="F12" s="4"/>
      <c r="G12" s="4"/>
      <c r="H12" s="6"/>
    </row>
    <row r="13" spans="1:8" x14ac:dyDescent="0.35">
      <c r="A13" s="1"/>
      <c r="B13" s="1" t="s">
        <v>116</v>
      </c>
      <c r="C13" s="1"/>
      <c r="D13" s="1"/>
      <c r="E13" s="4"/>
      <c r="F13" s="4"/>
      <c r="G13" s="4"/>
      <c r="H13" s="6"/>
    </row>
    <row r="14" spans="1:8" x14ac:dyDescent="0.35">
      <c r="A14" s="1"/>
      <c r="B14" s="1"/>
      <c r="C14" s="1" t="s">
        <v>117</v>
      </c>
      <c r="D14" s="1"/>
      <c r="E14" s="4">
        <v>163040.46</v>
      </c>
      <c r="F14" s="4">
        <v>164325.66</v>
      </c>
      <c r="G14" s="4">
        <f>ROUND((E14-F14),5)</f>
        <v>-1285.2</v>
      </c>
      <c r="H14" s="6">
        <f>ROUND(IF(E14=0, IF(F14=0, 0, SIGN(-F14)), IF(F14=0, SIGN(E14), (E14-F14)/ABS(F14))),5)</f>
        <v>-7.8200000000000006E-3</v>
      </c>
    </row>
    <row r="15" spans="1:8" x14ac:dyDescent="0.35">
      <c r="A15" s="1"/>
      <c r="B15" s="1"/>
      <c r="C15" s="1" t="s">
        <v>118</v>
      </c>
      <c r="D15" s="1"/>
      <c r="E15" s="4">
        <v>5246.56</v>
      </c>
      <c r="F15" s="4">
        <v>5246.56</v>
      </c>
      <c r="G15" s="4">
        <f>ROUND((E15-F15),5)</f>
        <v>0</v>
      </c>
      <c r="H15" s="6">
        <f>ROUND(IF(E15=0, IF(F15=0, 0, SIGN(-F15)), IF(F15=0, SIGN(E15), (E15-F15)/ABS(F15))),5)</f>
        <v>0</v>
      </c>
    </row>
    <row r="16" spans="1:8" ht="15" thickBot="1" x14ac:dyDescent="0.4">
      <c r="A16" s="1"/>
      <c r="B16" s="1"/>
      <c r="C16" s="1" t="s">
        <v>103</v>
      </c>
      <c r="D16" s="1"/>
      <c r="E16" s="9">
        <v>6722.97</v>
      </c>
      <c r="F16" s="9">
        <v>502.18</v>
      </c>
      <c r="G16" s="9">
        <f>ROUND((E16-F16),5)</f>
        <v>6220.79</v>
      </c>
      <c r="H16" s="10">
        <f>ROUND(IF(E16=0, IF(F16=0, 0, SIGN(-F16)), IF(F16=0, SIGN(E16), (E16-F16)/ABS(F16))),5)</f>
        <v>12.38757</v>
      </c>
    </row>
    <row r="17" spans="1:8" ht="15" thickBot="1" x14ac:dyDescent="0.4">
      <c r="A17" s="1"/>
      <c r="B17" s="1" t="s">
        <v>119</v>
      </c>
      <c r="C17" s="1"/>
      <c r="D17" s="1"/>
      <c r="E17" s="11">
        <f>ROUND(SUM(E13:E16),5)</f>
        <v>175009.99</v>
      </c>
      <c r="F17" s="11">
        <f>ROUND(SUM(F13:F16),5)</f>
        <v>170074.4</v>
      </c>
      <c r="G17" s="11">
        <f>ROUND((E17-F17),5)</f>
        <v>4935.59</v>
      </c>
      <c r="H17" s="12">
        <f>ROUND(IF(E17=0, IF(F17=0, 0, SIGN(-F17)), IF(F17=0, SIGN(E17), (E17-F17)/ABS(F17))),5)</f>
        <v>2.9020000000000001E-2</v>
      </c>
    </row>
    <row r="18" spans="1:8" s="17" customFormat="1" ht="11" thickBot="1" x14ac:dyDescent="0.3">
      <c r="A18" s="1" t="s">
        <v>120</v>
      </c>
      <c r="B18" s="1"/>
      <c r="C18" s="1"/>
      <c r="D18" s="1"/>
      <c r="E18" s="15">
        <f>ROUND(E12+E17,5)</f>
        <v>175009.99</v>
      </c>
      <c r="F18" s="15">
        <f>ROUND(F12+F17,5)</f>
        <v>170074.4</v>
      </c>
      <c r="G18" s="15">
        <f>ROUND((E18-F18),5)</f>
        <v>4935.59</v>
      </c>
      <c r="H18" s="16">
        <f>ROUND(IF(E18=0, IF(F18=0, 0, SIGN(-F18)), IF(F18=0, SIGN(E18), (E18-F18)/ABS(F18))),5)</f>
        <v>2.9020000000000001E-2</v>
      </c>
    </row>
    <row r="19" spans="1:8" ht="15" thickTop="1" x14ac:dyDescent="0.35"/>
  </sheetData>
  <pageMargins left="0.7" right="0.7" top="0.75" bottom="0.75" header="0.1" footer="0.3"/>
  <pageSetup orientation="portrait" horizontalDpi="300" verticalDpi="300" r:id="rId1"/>
  <headerFooter>
    <oddHeader>&amp;L&amp;"Arial,Bold"&amp;8 06/01/20
&amp;"Arial,Bold"&amp;8 Cash Basis&amp;C&amp;"Arial,Bold"&amp;12 CCRA
&amp;"Arial,Bold"&amp;14 Balance Sheet Prev Year Comparison
&amp;"Arial,Bold"&amp;10 As of May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285750</xdr:colOff>
                <xdr:row>1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10EF-9C46-4669-ACC9-57D236660396}">
  <dimension ref="A1:AK64"/>
  <sheetViews>
    <sheetView workbookViewId="0">
      <selection sqref="A1:AK64"/>
    </sheetView>
  </sheetViews>
  <sheetFormatPr defaultColWidth="8.90625" defaultRowHeight="12.5" x14ac:dyDescent="0.25"/>
  <cols>
    <col min="1" max="16384" width="8.90625" style="24"/>
  </cols>
  <sheetData>
    <row r="1" spans="1:3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3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1:37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C455-E131-4EB0-A939-02C4171BB4F1}">
  <sheetPr codeName="Sheet3"/>
  <dimension ref="A1:K111"/>
  <sheetViews>
    <sheetView workbookViewId="0">
      <pane xSplit="7" ySplit="2" topLeftCell="H94" activePane="bottomRight" state="frozenSplit"/>
      <selection pane="topRight" activeCell="H1" sqref="H1"/>
      <selection pane="bottomLeft" activeCell="A3" sqref="A3"/>
      <selection pane="bottomRight" activeCell="F95" sqref="F95"/>
    </sheetView>
  </sheetViews>
  <sheetFormatPr defaultRowHeight="14.5" x14ac:dyDescent="0.35"/>
  <cols>
    <col min="1" max="6" width="3" style="22" customWidth="1"/>
    <col min="7" max="7" width="22.81640625" style="22" customWidth="1"/>
    <col min="8" max="8" width="11.08984375" style="23" bestFit="1" customWidth="1"/>
    <col min="9" max="9" width="7.90625" style="23" bestFit="1" customWidth="1"/>
    <col min="10" max="10" width="10.81640625" style="23" bestFit="1" customWidth="1"/>
    <col min="11" max="11" width="9.08984375" style="23" bestFit="1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3"/>
      <c r="I1" s="3"/>
      <c r="J1" s="3"/>
      <c r="K1" s="3"/>
    </row>
    <row r="2" spans="1:11" s="21" customFormat="1" ht="15.5" thickTop="1" thickBot="1" x14ac:dyDescent="0.4">
      <c r="A2" s="18"/>
      <c r="B2" s="18"/>
      <c r="C2" s="18"/>
      <c r="D2" s="18"/>
      <c r="E2" s="18"/>
      <c r="F2" s="18"/>
      <c r="G2" s="18"/>
      <c r="H2" s="19" t="s">
        <v>122</v>
      </c>
      <c r="I2" s="19" t="s">
        <v>123</v>
      </c>
      <c r="J2" s="19" t="s">
        <v>124</v>
      </c>
      <c r="K2" s="19" t="s">
        <v>125</v>
      </c>
    </row>
    <row r="3" spans="1:11" ht="15" thickTop="1" x14ac:dyDescent="0.35">
      <c r="A3" s="1"/>
      <c r="B3" s="1" t="s">
        <v>4</v>
      </c>
      <c r="C3" s="1"/>
      <c r="D3" s="1"/>
      <c r="E3" s="1"/>
      <c r="F3" s="1"/>
      <c r="G3" s="1"/>
      <c r="H3" s="4"/>
      <c r="I3" s="4"/>
      <c r="J3" s="4"/>
      <c r="K3" s="6"/>
    </row>
    <row r="4" spans="1:11" x14ac:dyDescent="0.35">
      <c r="A4" s="1"/>
      <c r="B4" s="1"/>
      <c r="C4" s="1"/>
      <c r="D4" s="1" t="s">
        <v>5</v>
      </c>
      <c r="E4" s="1"/>
      <c r="F4" s="1"/>
      <c r="G4" s="1"/>
      <c r="H4" s="4"/>
      <c r="I4" s="4"/>
      <c r="J4" s="4"/>
      <c r="K4" s="6"/>
    </row>
    <row r="5" spans="1:11" x14ac:dyDescent="0.35">
      <c r="A5" s="1"/>
      <c r="B5" s="1"/>
      <c r="C5" s="1"/>
      <c r="D5" s="1"/>
      <c r="E5" s="1" t="s">
        <v>6</v>
      </c>
      <c r="F5" s="1"/>
      <c r="G5" s="1"/>
      <c r="H5" s="4">
        <v>9400</v>
      </c>
      <c r="I5" s="4"/>
      <c r="J5" s="4"/>
      <c r="K5" s="6"/>
    </row>
    <row r="6" spans="1:11" x14ac:dyDescent="0.35">
      <c r="A6" s="1"/>
      <c r="B6" s="1"/>
      <c r="C6" s="1"/>
      <c r="D6" s="1"/>
      <c r="E6" s="1" t="s">
        <v>7</v>
      </c>
      <c r="F6" s="1"/>
      <c r="G6" s="1"/>
      <c r="H6" s="4"/>
      <c r="I6" s="4"/>
      <c r="J6" s="4"/>
      <c r="K6" s="6"/>
    </row>
    <row r="7" spans="1:11" ht="15" thickBot="1" x14ac:dyDescent="0.4">
      <c r="A7" s="1"/>
      <c r="B7" s="1"/>
      <c r="C7" s="1"/>
      <c r="D7" s="1"/>
      <c r="E7" s="1"/>
      <c r="F7" s="1" t="s">
        <v>8</v>
      </c>
      <c r="G7" s="1"/>
      <c r="H7" s="7">
        <v>3275</v>
      </c>
      <c r="I7" s="4"/>
      <c r="J7" s="4"/>
      <c r="K7" s="6"/>
    </row>
    <row r="8" spans="1:11" x14ac:dyDescent="0.35">
      <c r="A8" s="1"/>
      <c r="B8" s="1"/>
      <c r="C8" s="1"/>
      <c r="D8" s="1"/>
      <c r="E8" s="1" t="s">
        <v>10</v>
      </c>
      <c r="F8" s="1"/>
      <c r="G8" s="1"/>
      <c r="H8" s="4">
        <f>ROUND(SUM(H6:H7),5)</f>
        <v>3275</v>
      </c>
      <c r="I8" s="4"/>
      <c r="J8" s="4"/>
      <c r="K8" s="6"/>
    </row>
    <row r="9" spans="1:11" x14ac:dyDescent="0.35">
      <c r="A9" s="1"/>
      <c r="B9" s="1"/>
      <c r="C9" s="1"/>
      <c r="D9" s="1"/>
      <c r="E9" s="1" t="s">
        <v>126</v>
      </c>
      <c r="F9" s="1"/>
      <c r="G9" s="1"/>
      <c r="H9" s="4"/>
      <c r="I9" s="4"/>
      <c r="J9" s="4"/>
      <c r="K9" s="6"/>
    </row>
    <row r="10" spans="1:11" ht="15" thickBot="1" x14ac:dyDescent="0.4">
      <c r="A10" s="1"/>
      <c r="B10" s="1"/>
      <c r="C10" s="1"/>
      <c r="D10" s="1"/>
      <c r="E10" s="1"/>
      <c r="F10" s="1" t="s">
        <v>127</v>
      </c>
      <c r="G10" s="1"/>
      <c r="H10" s="7">
        <v>0</v>
      </c>
      <c r="I10" s="7">
        <v>0</v>
      </c>
      <c r="J10" s="7">
        <f>ROUND((H10-I10),5)</f>
        <v>0</v>
      </c>
      <c r="K10" s="8">
        <f>ROUND(IF(I10=0, IF(H10=0, 0, 1), H10/I10),5)</f>
        <v>0</v>
      </c>
    </row>
    <row r="11" spans="1:11" x14ac:dyDescent="0.35">
      <c r="A11" s="1"/>
      <c r="B11" s="1"/>
      <c r="C11" s="1"/>
      <c r="D11" s="1"/>
      <c r="E11" s="1" t="s">
        <v>128</v>
      </c>
      <c r="F11" s="1"/>
      <c r="G11" s="1"/>
      <c r="H11" s="4">
        <f>ROUND(SUM(H9:H10),5)</f>
        <v>0</v>
      </c>
      <c r="I11" s="4">
        <f>ROUND(SUM(I9:I10),5)</f>
        <v>0</v>
      </c>
      <c r="J11" s="4">
        <f>ROUND((H11-I11),5)</f>
        <v>0</v>
      </c>
      <c r="K11" s="6">
        <f>ROUND(IF(I11=0, IF(H11=0, 0, 1), H11/I11),5)</f>
        <v>0</v>
      </c>
    </row>
    <row r="12" spans="1:11" x14ac:dyDescent="0.35">
      <c r="A12" s="1"/>
      <c r="B12" s="1"/>
      <c r="C12" s="1"/>
      <c r="D12" s="1"/>
      <c r="E12" s="1" t="s">
        <v>11</v>
      </c>
      <c r="F12" s="1"/>
      <c r="G12" s="1"/>
      <c r="H12" s="4">
        <v>2104.7800000000002</v>
      </c>
      <c r="I12" s="4">
        <v>500</v>
      </c>
      <c r="J12" s="4">
        <f>ROUND((H12-I12),5)</f>
        <v>1604.78</v>
      </c>
      <c r="K12" s="6">
        <f>ROUND(IF(I12=0, IF(H12=0, 0, 1), H12/I12),5)</f>
        <v>4.2095599999999997</v>
      </c>
    </row>
    <row r="13" spans="1:11" x14ac:dyDescent="0.35">
      <c r="A13" s="1"/>
      <c r="B13" s="1"/>
      <c r="C13" s="1"/>
      <c r="D13" s="1"/>
      <c r="E13" s="1" t="s">
        <v>12</v>
      </c>
      <c r="F13" s="1"/>
      <c r="G13" s="1"/>
      <c r="H13" s="4"/>
      <c r="I13" s="4"/>
      <c r="J13" s="4"/>
      <c r="K13" s="6"/>
    </row>
    <row r="14" spans="1:11" x14ac:dyDescent="0.35">
      <c r="A14" s="1"/>
      <c r="B14" s="1"/>
      <c r="C14" s="1"/>
      <c r="D14" s="1"/>
      <c r="E14" s="1"/>
      <c r="F14" s="1" t="s">
        <v>13</v>
      </c>
      <c r="G14" s="1"/>
      <c r="H14" s="4">
        <v>14565</v>
      </c>
      <c r="I14" s="4">
        <v>14500</v>
      </c>
      <c r="J14" s="4">
        <f>ROUND((H14-I14),5)</f>
        <v>65</v>
      </c>
      <c r="K14" s="6">
        <f>ROUND(IF(I14=0, IF(H14=0, 0, 1), H14/I14),5)</f>
        <v>1.00448</v>
      </c>
    </row>
    <row r="15" spans="1:11" x14ac:dyDescent="0.35">
      <c r="A15" s="1"/>
      <c r="B15" s="1"/>
      <c r="C15" s="1"/>
      <c r="D15" s="1"/>
      <c r="E15" s="1"/>
      <c r="F15" s="1" t="s">
        <v>151</v>
      </c>
      <c r="G15" s="1"/>
      <c r="H15" s="4"/>
      <c r="I15" s="4"/>
      <c r="J15" s="4"/>
      <c r="K15" s="6"/>
    </row>
    <row r="16" spans="1:11" x14ac:dyDescent="0.35">
      <c r="A16" s="1"/>
      <c r="B16" s="1"/>
      <c r="C16" s="1"/>
      <c r="D16" s="1"/>
      <c r="E16" s="1"/>
      <c r="F16" s="1"/>
      <c r="G16" s="1" t="s">
        <v>14</v>
      </c>
      <c r="H16" s="4">
        <v>4100</v>
      </c>
      <c r="I16" s="4"/>
      <c r="J16" s="4"/>
      <c r="K16" s="6"/>
    </row>
    <row r="17" spans="1:11" x14ac:dyDescent="0.35">
      <c r="A17" s="1"/>
      <c r="B17" s="1"/>
      <c r="C17" s="1"/>
      <c r="D17" s="1"/>
      <c r="E17" s="1"/>
      <c r="F17" s="1"/>
      <c r="G17" s="1" t="s">
        <v>129</v>
      </c>
      <c r="H17" s="4">
        <v>0</v>
      </c>
      <c r="I17" s="4">
        <v>0</v>
      </c>
      <c r="J17" s="4">
        <f t="shared" ref="J17:J23" si="0">ROUND((H17-I17),5)</f>
        <v>0</v>
      </c>
      <c r="K17" s="6">
        <f t="shared" ref="K17:K23" si="1">ROUND(IF(I17=0, IF(H17=0, 0, 1), H17/I17),5)</f>
        <v>0</v>
      </c>
    </row>
    <row r="18" spans="1:11" x14ac:dyDescent="0.35">
      <c r="A18" s="1"/>
      <c r="B18" s="1"/>
      <c r="C18" s="1"/>
      <c r="D18" s="1"/>
      <c r="E18" s="1"/>
      <c r="F18" s="1"/>
      <c r="G18" s="1" t="s">
        <v>15</v>
      </c>
      <c r="H18" s="4">
        <v>0</v>
      </c>
      <c r="I18" s="4">
        <v>0</v>
      </c>
      <c r="J18" s="4">
        <f t="shared" si="0"/>
        <v>0</v>
      </c>
      <c r="K18" s="6">
        <f t="shared" si="1"/>
        <v>0</v>
      </c>
    </row>
    <row r="19" spans="1:11" x14ac:dyDescent="0.35">
      <c r="A19" s="1"/>
      <c r="B19" s="1"/>
      <c r="C19" s="1"/>
      <c r="D19" s="1"/>
      <c r="E19" s="1"/>
      <c r="F19" s="1"/>
      <c r="G19" s="1" t="s">
        <v>16</v>
      </c>
      <c r="H19" s="4">
        <v>0</v>
      </c>
      <c r="I19" s="4">
        <v>0</v>
      </c>
      <c r="J19" s="4">
        <f t="shared" si="0"/>
        <v>0</v>
      </c>
      <c r="K19" s="6">
        <f t="shared" si="1"/>
        <v>0</v>
      </c>
    </row>
    <row r="20" spans="1:11" x14ac:dyDescent="0.35">
      <c r="A20" s="1"/>
      <c r="B20" s="1"/>
      <c r="C20" s="1"/>
      <c r="D20" s="1"/>
      <c r="E20" s="1"/>
      <c r="F20" s="1"/>
      <c r="G20" s="1" t="s">
        <v>17</v>
      </c>
      <c r="H20" s="4">
        <v>21000</v>
      </c>
      <c r="I20" s="4">
        <v>0</v>
      </c>
      <c r="J20" s="4">
        <f t="shared" si="0"/>
        <v>21000</v>
      </c>
      <c r="K20" s="6">
        <f t="shared" si="1"/>
        <v>1</v>
      </c>
    </row>
    <row r="21" spans="1:11" x14ac:dyDescent="0.35">
      <c r="A21" s="1"/>
      <c r="B21" s="1"/>
      <c r="C21" s="1"/>
      <c r="D21" s="1"/>
      <c r="E21" s="1"/>
      <c r="F21" s="1"/>
      <c r="G21" s="1" t="s">
        <v>18</v>
      </c>
      <c r="H21" s="4">
        <v>500</v>
      </c>
      <c r="I21" s="4">
        <v>0</v>
      </c>
      <c r="J21" s="4">
        <f t="shared" si="0"/>
        <v>500</v>
      </c>
      <c r="K21" s="6">
        <f t="shared" si="1"/>
        <v>1</v>
      </c>
    </row>
    <row r="22" spans="1:11" ht="15" thickBot="1" x14ac:dyDescent="0.4">
      <c r="A22" s="1"/>
      <c r="B22" s="1"/>
      <c r="C22" s="1"/>
      <c r="D22" s="1"/>
      <c r="E22" s="1"/>
      <c r="F22" s="1"/>
      <c r="G22" s="1" t="s">
        <v>19</v>
      </c>
      <c r="H22" s="7">
        <v>0</v>
      </c>
      <c r="I22" s="7">
        <v>23000</v>
      </c>
      <c r="J22" s="7">
        <f t="shared" si="0"/>
        <v>-23000</v>
      </c>
      <c r="K22" s="8">
        <f t="shared" si="1"/>
        <v>0</v>
      </c>
    </row>
    <row r="23" spans="1:11" x14ac:dyDescent="0.35">
      <c r="A23" s="1"/>
      <c r="B23" s="1"/>
      <c r="C23" s="1"/>
      <c r="D23" s="1"/>
      <c r="E23" s="1"/>
      <c r="F23" s="1" t="s">
        <v>20</v>
      </c>
      <c r="G23" s="1"/>
      <c r="H23" s="4">
        <f>ROUND(SUM(H15:H22),5)</f>
        <v>25600</v>
      </c>
      <c r="I23" s="4">
        <f>ROUND(SUM(I15:I22),5)</f>
        <v>23000</v>
      </c>
      <c r="J23" s="4">
        <f t="shared" si="0"/>
        <v>2600</v>
      </c>
      <c r="K23" s="6">
        <f t="shared" si="1"/>
        <v>1.11304</v>
      </c>
    </row>
    <row r="24" spans="1:11" x14ac:dyDescent="0.35">
      <c r="A24" s="1"/>
      <c r="B24" s="1"/>
      <c r="C24" s="1"/>
      <c r="D24" s="1"/>
      <c r="E24" s="1"/>
      <c r="F24" s="1" t="s">
        <v>21</v>
      </c>
      <c r="G24" s="1"/>
      <c r="H24" s="4"/>
      <c r="I24" s="4"/>
      <c r="J24" s="4"/>
      <c r="K24" s="6"/>
    </row>
    <row r="25" spans="1:11" x14ac:dyDescent="0.35">
      <c r="A25" s="1"/>
      <c r="B25" s="1"/>
      <c r="C25" s="1"/>
      <c r="D25" s="1"/>
      <c r="E25" s="1"/>
      <c r="F25" s="1"/>
      <c r="G25" s="1" t="s">
        <v>22</v>
      </c>
      <c r="H25" s="4">
        <v>875</v>
      </c>
      <c r="I25" s="4"/>
      <c r="J25" s="4"/>
      <c r="K25" s="6"/>
    </row>
    <row r="26" spans="1:11" x14ac:dyDescent="0.35">
      <c r="A26" s="1"/>
      <c r="B26" s="1"/>
      <c r="C26" s="1"/>
      <c r="D26" s="1"/>
      <c r="E26" s="1"/>
      <c r="F26" s="1"/>
      <c r="G26" s="1" t="s">
        <v>23</v>
      </c>
      <c r="H26" s="4">
        <v>2000</v>
      </c>
      <c r="I26" s="4"/>
      <c r="J26" s="4"/>
      <c r="K26" s="6"/>
    </row>
    <row r="27" spans="1:11" x14ac:dyDescent="0.35">
      <c r="A27" s="1"/>
      <c r="B27" s="1"/>
      <c r="C27" s="1"/>
      <c r="D27" s="1"/>
      <c r="E27" s="1"/>
      <c r="F27" s="1"/>
      <c r="G27" s="1" t="s">
        <v>24</v>
      </c>
      <c r="H27" s="4">
        <v>1280</v>
      </c>
      <c r="I27" s="4"/>
      <c r="J27" s="4"/>
      <c r="K27" s="6"/>
    </row>
    <row r="28" spans="1:11" ht="15" thickBot="1" x14ac:dyDescent="0.4">
      <c r="A28" s="1"/>
      <c r="B28" s="1"/>
      <c r="C28" s="1"/>
      <c r="D28" s="1"/>
      <c r="E28" s="1"/>
      <c r="F28" s="1"/>
      <c r="G28" s="1" t="s">
        <v>25</v>
      </c>
      <c r="H28" s="7">
        <v>0</v>
      </c>
      <c r="I28" s="7">
        <v>20000</v>
      </c>
      <c r="J28" s="7">
        <f>ROUND((H28-I28),5)</f>
        <v>-20000</v>
      </c>
      <c r="K28" s="8">
        <f>ROUND(IF(I28=0, IF(H28=0, 0, 1), H28/I28),5)</f>
        <v>0</v>
      </c>
    </row>
    <row r="29" spans="1:11" x14ac:dyDescent="0.35">
      <c r="A29" s="1"/>
      <c r="B29" s="1"/>
      <c r="C29" s="1"/>
      <c r="D29" s="1"/>
      <c r="E29" s="1"/>
      <c r="F29" s="1" t="s">
        <v>26</v>
      </c>
      <c r="G29" s="1"/>
      <c r="H29" s="4">
        <f>ROUND(SUM(H24:H28),5)</f>
        <v>4155</v>
      </c>
      <c r="I29" s="4">
        <f>ROUND(SUM(I24:I28),5)</f>
        <v>20000</v>
      </c>
      <c r="J29" s="4">
        <f>ROUND((H29-I29),5)</f>
        <v>-15845</v>
      </c>
      <c r="K29" s="6">
        <f>ROUND(IF(I29=0, IF(H29=0, 0, 1), H29/I29),5)</f>
        <v>0.20774999999999999</v>
      </c>
    </row>
    <row r="30" spans="1:11" x14ac:dyDescent="0.35">
      <c r="A30" s="1"/>
      <c r="B30" s="1"/>
      <c r="C30" s="1"/>
      <c r="D30" s="1"/>
      <c r="E30" s="1"/>
      <c r="F30" s="1" t="s">
        <v>27</v>
      </c>
      <c r="G30" s="1"/>
      <c r="H30" s="4">
        <v>9111</v>
      </c>
      <c r="I30" s="4">
        <v>14500</v>
      </c>
      <c r="J30" s="4">
        <f>ROUND((H30-I30),5)</f>
        <v>-5389</v>
      </c>
      <c r="K30" s="6">
        <f>ROUND(IF(I30=0, IF(H30=0, 0, 1), H30/I30),5)</f>
        <v>0.62834000000000001</v>
      </c>
    </row>
    <row r="31" spans="1:11" ht="15" thickBot="1" x14ac:dyDescent="0.4">
      <c r="A31" s="1"/>
      <c r="B31" s="1"/>
      <c r="C31" s="1"/>
      <c r="D31" s="1"/>
      <c r="E31" s="1"/>
      <c r="F31" s="1" t="s">
        <v>130</v>
      </c>
      <c r="G31" s="1"/>
      <c r="H31" s="7">
        <v>0</v>
      </c>
      <c r="I31" s="7">
        <v>0</v>
      </c>
      <c r="J31" s="7">
        <f>ROUND((H31-I31),5)</f>
        <v>0</v>
      </c>
      <c r="K31" s="8">
        <f>ROUND(IF(I31=0, IF(H31=0, 0, 1), H31/I31),5)</f>
        <v>0</v>
      </c>
    </row>
    <row r="32" spans="1:11" x14ac:dyDescent="0.35">
      <c r="A32" s="1"/>
      <c r="B32" s="1"/>
      <c r="C32" s="1"/>
      <c r="D32" s="1"/>
      <c r="E32" s="1" t="s">
        <v>28</v>
      </c>
      <c r="F32" s="1"/>
      <c r="G32" s="1"/>
      <c r="H32" s="4">
        <f>ROUND(SUM(H13:H14)+H23+SUM(H29:H31),5)</f>
        <v>53431</v>
      </c>
      <c r="I32" s="4">
        <f>ROUND(SUM(I13:I14)+I23+SUM(I29:I31),5)</f>
        <v>72000</v>
      </c>
      <c r="J32" s="4">
        <f>ROUND((H32-I32),5)</f>
        <v>-18569</v>
      </c>
      <c r="K32" s="6">
        <f>ROUND(IF(I32=0, IF(H32=0, 0, 1), H32/I32),5)</f>
        <v>0.74209999999999998</v>
      </c>
    </row>
    <row r="33" spans="1:11" x14ac:dyDescent="0.35">
      <c r="A33" s="1"/>
      <c r="B33" s="1"/>
      <c r="C33" s="1"/>
      <c r="D33" s="1"/>
      <c r="E33" s="1" t="s">
        <v>29</v>
      </c>
      <c r="F33" s="1"/>
      <c r="G33" s="1"/>
      <c r="H33" s="4"/>
      <c r="I33" s="4"/>
      <c r="J33" s="4"/>
      <c r="K33" s="6"/>
    </row>
    <row r="34" spans="1:11" x14ac:dyDescent="0.35">
      <c r="A34" s="1"/>
      <c r="B34" s="1"/>
      <c r="C34" s="1"/>
      <c r="D34" s="1"/>
      <c r="E34" s="1"/>
      <c r="F34" s="1" t="s">
        <v>34</v>
      </c>
      <c r="G34" s="1"/>
      <c r="H34" s="4"/>
      <c r="I34" s="4"/>
      <c r="J34" s="4"/>
      <c r="K34" s="6"/>
    </row>
    <row r="35" spans="1:11" x14ac:dyDescent="0.35">
      <c r="A35" s="1"/>
      <c r="B35" s="1"/>
      <c r="C35" s="1"/>
      <c r="D35" s="1"/>
      <c r="E35" s="1"/>
      <c r="F35" s="1"/>
      <c r="G35" s="1" t="s">
        <v>35</v>
      </c>
      <c r="H35" s="4">
        <v>5560</v>
      </c>
      <c r="I35" s="4">
        <v>5000</v>
      </c>
      <c r="J35" s="4">
        <f t="shared" ref="J35:J40" si="2">ROUND((H35-I35),5)</f>
        <v>560</v>
      </c>
      <c r="K35" s="6">
        <f t="shared" ref="K35:K40" si="3">ROUND(IF(I35=0, IF(H35=0, 0, 1), H35/I35),5)</f>
        <v>1.1120000000000001</v>
      </c>
    </row>
    <row r="36" spans="1:11" ht="15" thickBot="1" x14ac:dyDescent="0.4">
      <c r="A36" s="1"/>
      <c r="B36" s="1"/>
      <c r="C36" s="1"/>
      <c r="D36" s="1"/>
      <c r="E36" s="1"/>
      <c r="F36" s="1"/>
      <c r="G36" s="1" t="s">
        <v>36</v>
      </c>
      <c r="H36" s="7">
        <v>41830</v>
      </c>
      <c r="I36" s="7">
        <v>51000</v>
      </c>
      <c r="J36" s="7">
        <f t="shared" si="2"/>
        <v>-9170</v>
      </c>
      <c r="K36" s="8">
        <f t="shared" si="3"/>
        <v>0.82020000000000004</v>
      </c>
    </row>
    <row r="37" spans="1:11" x14ac:dyDescent="0.35">
      <c r="A37" s="1"/>
      <c r="B37" s="1"/>
      <c r="C37" s="1"/>
      <c r="D37" s="1"/>
      <c r="E37" s="1"/>
      <c r="F37" s="1" t="s">
        <v>37</v>
      </c>
      <c r="G37" s="1"/>
      <c r="H37" s="4">
        <f>ROUND(SUM(H34:H36),5)</f>
        <v>47390</v>
      </c>
      <c r="I37" s="4">
        <f>ROUND(SUM(I34:I36),5)</f>
        <v>56000</v>
      </c>
      <c r="J37" s="4">
        <f t="shared" si="2"/>
        <v>-8610</v>
      </c>
      <c r="K37" s="6">
        <f t="shared" si="3"/>
        <v>0.84624999999999995</v>
      </c>
    </row>
    <row r="38" spans="1:11" x14ac:dyDescent="0.35">
      <c r="A38" s="1"/>
      <c r="B38" s="1"/>
      <c r="C38" s="1"/>
      <c r="D38" s="1"/>
      <c r="E38" s="1"/>
      <c r="F38" s="1" t="s">
        <v>38</v>
      </c>
      <c r="G38" s="1"/>
      <c r="H38" s="4">
        <v>3400</v>
      </c>
      <c r="I38" s="4">
        <v>6450</v>
      </c>
      <c r="J38" s="4">
        <f t="shared" si="2"/>
        <v>-3050</v>
      </c>
      <c r="K38" s="6">
        <f t="shared" si="3"/>
        <v>0.52712999999999999</v>
      </c>
    </row>
    <row r="39" spans="1:11" ht="15" thickBot="1" x14ac:dyDescent="0.4">
      <c r="A39" s="1"/>
      <c r="B39" s="1"/>
      <c r="C39" s="1"/>
      <c r="D39" s="1"/>
      <c r="E39" s="1"/>
      <c r="F39" s="1" t="s">
        <v>39</v>
      </c>
      <c r="G39" s="1"/>
      <c r="H39" s="7">
        <v>100</v>
      </c>
      <c r="I39" s="7">
        <v>300</v>
      </c>
      <c r="J39" s="7">
        <f t="shared" si="2"/>
        <v>-200</v>
      </c>
      <c r="K39" s="8">
        <f t="shared" si="3"/>
        <v>0.33333000000000002</v>
      </c>
    </row>
    <row r="40" spans="1:11" x14ac:dyDescent="0.35">
      <c r="A40" s="1"/>
      <c r="B40" s="1"/>
      <c r="C40" s="1"/>
      <c r="D40" s="1"/>
      <c r="E40" s="1" t="s">
        <v>40</v>
      </c>
      <c r="F40" s="1"/>
      <c r="G40" s="1"/>
      <c r="H40" s="4">
        <f>ROUND(SUM(H33:H33)+SUM(H37:H39),5)</f>
        <v>50890</v>
      </c>
      <c r="I40" s="4">
        <f>ROUND(SUM(I33:I33)+SUM(I37:I39),5)</f>
        <v>62750</v>
      </c>
      <c r="J40" s="4">
        <f t="shared" si="2"/>
        <v>-11860</v>
      </c>
      <c r="K40" s="6">
        <f t="shared" si="3"/>
        <v>0.81100000000000005</v>
      </c>
    </row>
    <row r="41" spans="1:11" x14ac:dyDescent="0.35">
      <c r="A41" s="1"/>
      <c r="B41" s="1"/>
      <c r="C41" s="1"/>
      <c r="D41" s="1"/>
      <c r="E41" s="1" t="s">
        <v>41</v>
      </c>
      <c r="F41" s="1"/>
      <c r="G41" s="1"/>
      <c r="H41" s="4"/>
      <c r="I41" s="4"/>
      <c r="J41" s="4"/>
      <c r="K41" s="6"/>
    </row>
    <row r="42" spans="1:11" x14ac:dyDescent="0.35">
      <c r="A42" s="1"/>
      <c r="B42" s="1"/>
      <c r="C42" s="1"/>
      <c r="D42" s="1"/>
      <c r="E42" s="1"/>
      <c r="F42" s="1" t="s">
        <v>42</v>
      </c>
      <c r="G42" s="1"/>
      <c r="H42" s="4">
        <v>10000</v>
      </c>
      <c r="I42" s="4">
        <v>0</v>
      </c>
      <c r="J42" s="4">
        <f>ROUND((H42-I42),5)</f>
        <v>10000</v>
      </c>
      <c r="K42" s="6">
        <f>ROUND(IF(I42=0, IF(H42=0, 0, 1), H42/I42),5)</f>
        <v>1</v>
      </c>
    </row>
    <row r="43" spans="1:11" ht="15" thickBot="1" x14ac:dyDescent="0.4">
      <c r="A43" s="1"/>
      <c r="B43" s="1"/>
      <c r="C43" s="1"/>
      <c r="D43" s="1"/>
      <c r="E43" s="1"/>
      <c r="F43" s="1" t="s">
        <v>131</v>
      </c>
      <c r="G43" s="1"/>
      <c r="H43" s="9">
        <v>0</v>
      </c>
      <c r="I43" s="9">
        <v>0</v>
      </c>
      <c r="J43" s="9">
        <f>ROUND((H43-I43),5)</f>
        <v>0</v>
      </c>
      <c r="K43" s="10">
        <f>ROUND(IF(I43=0, IF(H43=0, 0, 1), H43/I43),5)</f>
        <v>0</v>
      </c>
    </row>
    <row r="44" spans="1:11" ht="15" thickBot="1" x14ac:dyDescent="0.4">
      <c r="A44" s="1"/>
      <c r="B44" s="1"/>
      <c r="C44" s="1"/>
      <c r="D44" s="1"/>
      <c r="E44" s="1" t="s">
        <v>43</v>
      </c>
      <c r="F44" s="1"/>
      <c r="G44" s="1"/>
      <c r="H44" s="11">
        <f>ROUND(SUM(H41:H43),5)</f>
        <v>10000</v>
      </c>
      <c r="I44" s="11">
        <f>ROUND(SUM(I41:I43),5)</f>
        <v>0</v>
      </c>
      <c r="J44" s="11">
        <f>ROUND((H44-I44),5)</f>
        <v>10000</v>
      </c>
      <c r="K44" s="12">
        <f>ROUND(IF(I44=0, IF(H44=0, 0, 1), H44/I44),5)</f>
        <v>1</v>
      </c>
    </row>
    <row r="45" spans="1:11" ht="15" thickBot="1" x14ac:dyDescent="0.4">
      <c r="A45" s="1"/>
      <c r="B45" s="1"/>
      <c r="C45" s="1"/>
      <c r="D45" s="1" t="s">
        <v>44</v>
      </c>
      <c r="E45" s="1"/>
      <c r="F45" s="1"/>
      <c r="G45" s="1"/>
      <c r="H45" s="13">
        <f>ROUND(SUM(H4:H5)+H8+SUM(H11:H12)+H32+H40+H44,5)</f>
        <v>129100.78</v>
      </c>
      <c r="I45" s="13">
        <f>ROUND(SUM(I4:I5)+I8+SUM(I11:I12)+I32+I40+I44,5)</f>
        <v>135250</v>
      </c>
      <c r="J45" s="13">
        <f>ROUND((H45-I45),5)</f>
        <v>-6149.22</v>
      </c>
      <c r="K45" s="14">
        <f>ROUND(IF(I45=0, IF(H45=0, 0, 1), H45/I45),5)</f>
        <v>0.95452999999999999</v>
      </c>
    </row>
    <row r="46" spans="1:11" x14ac:dyDescent="0.35">
      <c r="A46" s="1"/>
      <c r="B46" s="1"/>
      <c r="C46" s="1" t="s">
        <v>45</v>
      </c>
      <c r="D46" s="1"/>
      <c r="E46" s="1"/>
      <c r="F46" s="1"/>
      <c r="G46" s="1"/>
      <c r="H46" s="4">
        <f>H45</f>
        <v>129100.78</v>
      </c>
      <c r="I46" s="4">
        <f>I45</f>
        <v>135250</v>
      </c>
      <c r="J46" s="4">
        <f>ROUND((H46-I46),5)</f>
        <v>-6149.22</v>
      </c>
      <c r="K46" s="6">
        <f>ROUND(IF(I46=0, IF(H46=0, 0, 1), H46/I46),5)</f>
        <v>0.95452999999999999</v>
      </c>
    </row>
    <row r="47" spans="1:11" x14ac:dyDescent="0.35">
      <c r="A47" s="1"/>
      <c r="B47" s="1"/>
      <c r="C47" s="1"/>
      <c r="D47" s="1" t="s">
        <v>46</v>
      </c>
      <c r="E47" s="1"/>
      <c r="F47" s="1"/>
      <c r="G47" s="1"/>
      <c r="H47" s="4"/>
      <c r="I47" s="4"/>
      <c r="J47" s="4"/>
      <c r="K47" s="6"/>
    </row>
    <row r="48" spans="1:11" x14ac:dyDescent="0.35">
      <c r="A48" s="1"/>
      <c r="B48" s="1"/>
      <c r="C48" s="1"/>
      <c r="D48" s="1"/>
      <c r="E48" s="1" t="s">
        <v>47</v>
      </c>
      <c r="F48" s="1"/>
      <c r="G48" s="1"/>
      <c r="H48" s="4"/>
      <c r="I48" s="4"/>
      <c r="J48" s="4"/>
      <c r="K48" s="6"/>
    </row>
    <row r="49" spans="1:11" x14ac:dyDescent="0.35">
      <c r="A49" s="1"/>
      <c r="B49" s="1"/>
      <c r="C49" s="1"/>
      <c r="D49" s="1"/>
      <c r="E49" s="1"/>
      <c r="F49" s="1" t="s">
        <v>48</v>
      </c>
      <c r="G49" s="1"/>
      <c r="H49" s="4">
        <v>300</v>
      </c>
      <c r="I49" s="4"/>
      <c r="J49" s="4"/>
      <c r="K49" s="6"/>
    </row>
    <row r="50" spans="1:11" x14ac:dyDescent="0.35">
      <c r="A50" s="1"/>
      <c r="B50" s="1"/>
      <c r="C50" s="1"/>
      <c r="D50" s="1"/>
      <c r="E50" s="1"/>
      <c r="F50" s="1" t="s">
        <v>49</v>
      </c>
      <c r="G50" s="1"/>
      <c r="H50" s="4">
        <v>331.35</v>
      </c>
      <c r="I50" s="4"/>
      <c r="J50" s="4"/>
      <c r="K50" s="6"/>
    </row>
    <row r="51" spans="1:11" x14ac:dyDescent="0.35">
      <c r="A51" s="1"/>
      <c r="B51" s="1"/>
      <c r="C51" s="1"/>
      <c r="D51" s="1"/>
      <c r="E51" s="1"/>
      <c r="F51" s="1" t="s">
        <v>50</v>
      </c>
      <c r="G51" s="1"/>
      <c r="H51" s="4">
        <v>6301.55</v>
      </c>
      <c r="I51" s="4">
        <v>11000</v>
      </c>
      <c r="J51" s="4">
        <f>ROUND((H51-I51),5)</f>
        <v>-4698.45</v>
      </c>
      <c r="K51" s="6">
        <f>ROUND(IF(I51=0, IF(H51=0, 0, 1), H51/I51),5)</f>
        <v>0.57286999999999999</v>
      </c>
    </row>
    <row r="52" spans="1:11" x14ac:dyDescent="0.35">
      <c r="A52" s="1"/>
      <c r="B52" s="1"/>
      <c r="C52" s="1"/>
      <c r="D52" s="1"/>
      <c r="E52" s="1"/>
      <c r="F52" s="1" t="s">
        <v>51</v>
      </c>
      <c r="G52" s="1"/>
      <c r="H52" s="4">
        <v>6018.57</v>
      </c>
      <c r="I52" s="4">
        <v>5000</v>
      </c>
      <c r="J52" s="4">
        <f>ROUND((H52-I52),5)</f>
        <v>1018.57</v>
      </c>
      <c r="K52" s="6">
        <f>ROUND(IF(I52=0, IF(H52=0, 0, 1), H52/I52),5)</f>
        <v>1.2037100000000001</v>
      </c>
    </row>
    <row r="53" spans="1:11" ht="15" thickBot="1" x14ac:dyDescent="0.4">
      <c r="A53" s="1"/>
      <c r="B53" s="1"/>
      <c r="C53" s="1"/>
      <c r="D53" s="1"/>
      <c r="E53" s="1"/>
      <c r="F53" s="1" t="s">
        <v>132</v>
      </c>
      <c r="G53" s="1"/>
      <c r="H53" s="7">
        <v>0</v>
      </c>
      <c r="I53" s="7">
        <v>0</v>
      </c>
      <c r="J53" s="7">
        <f>ROUND((H53-I53),5)</f>
        <v>0</v>
      </c>
      <c r="K53" s="8">
        <f>ROUND(IF(I53=0, IF(H53=0, 0, 1), H53/I53),5)</f>
        <v>0</v>
      </c>
    </row>
    <row r="54" spans="1:11" x14ac:dyDescent="0.35">
      <c r="A54" s="1"/>
      <c r="B54" s="1"/>
      <c r="C54" s="1"/>
      <c r="D54" s="1"/>
      <c r="E54" s="1" t="s">
        <v>52</v>
      </c>
      <c r="F54" s="1"/>
      <c r="G54" s="1"/>
      <c r="H54" s="4">
        <f>ROUND(SUM(H48:H53),5)</f>
        <v>12951.47</v>
      </c>
      <c r="I54" s="4">
        <f>ROUND(SUM(I48:I53),5)</f>
        <v>16000</v>
      </c>
      <c r="J54" s="4">
        <f>ROUND((H54-I54),5)</f>
        <v>-3048.53</v>
      </c>
      <c r="K54" s="6">
        <f>ROUND(IF(I54=0, IF(H54=0, 0, 1), H54/I54),5)</f>
        <v>0.80947000000000002</v>
      </c>
    </row>
    <row r="55" spans="1:11" x14ac:dyDescent="0.35">
      <c r="A55" s="1"/>
      <c r="B55" s="1"/>
      <c r="C55" s="1"/>
      <c r="D55" s="1"/>
      <c r="E55" s="1" t="s">
        <v>133</v>
      </c>
      <c r="F55" s="1"/>
      <c r="G55" s="1"/>
      <c r="H55" s="4">
        <v>0</v>
      </c>
      <c r="I55" s="4">
        <v>0</v>
      </c>
      <c r="J55" s="4">
        <f>ROUND((H55-I55),5)</f>
        <v>0</v>
      </c>
      <c r="K55" s="6">
        <f>ROUND(IF(I55=0, IF(H55=0, 0, 1), H55/I55),5)</f>
        <v>0</v>
      </c>
    </row>
    <row r="56" spans="1:11" x14ac:dyDescent="0.35">
      <c r="A56" s="1"/>
      <c r="B56" s="1"/>
      <c r="C56" s="1"/>
      <c r="D56" s="1"/>
      <c r="E56" s="1" t="s">
        <v>53</v>
      </c>
      <c r="F56" s="1"/>
      <c r="G56" s="1"/>
      <c r="H56" s="4"/>
      <c r="I56" s="4"/>
      <c r="J56" s="4"/>
      <c r="K56" s="6"/>
    </row>
    <row r="57" spans="1:11" x14ac:dyDescent="0.35">
      <c r="A57" s="1"/>
      <c r="B57" s="1"/>
      <c r="C57" s="1"/>
      <c r="D57" s="1"/>
      <c r="E57" s="1"/>
      <c r="F57" s="1" t="s">
        <v>54</v>
      </c>
      <c r="G57" s="1"/>
      <c r="H57" s="4">
        <v>0</v>
      </c>
      <c r="I57" s="4">
        <v>100</v>
      </c>
      <c r="J57" s="4">
        <f>ROUND((H57-I57),5)</f>
        <v>-100</v>
      </c>
      <c r="K57" s="6">
        <f>ROUND(IF(I57=0, IF(H57=0, 0, 1), H57/I57),5)</f>
        <v>0</v>
      </c>
    </row>
    <row r="58" spans="1:11" x14ac:dyDescent="0.35">
      <c r="A58" s="1"/>
      <c r="B58" s="1"/>
      <c r="C58" s="1"/>
      <c r="D58" s="1"/>
      <c r="E58" s="1"/>
      <c r="F58" s="1" t="s">
        <v>134</v>
      </c>
      <c r="G58" s="1"/>
      <c r="H58" s="4"/>
      <c r="I58" s="4"/>
      <c r="J58" s="4"/>
      <c r="K58" s="6"/>
    </row>
    <row r="59" spans="1:11" ht="15" thickBot="1" x14ac:dyDescent="0.4">
      <c r="A59" s="1"/>
      <c r="B59" s="1"/>
      <c r="C59" s="1"/>
      <c r="D59" s="1"/>
      <c r="E59" s="1"/>
      <c r="F59" s="1"/>
      <c r="G59" s="1" t="s">
        <v>127</v>
      </c>
      <c r="H59" s="7">
        <v>0</v>
      </c>
      <c r="I59" s="7">
        <v>0</v>
      </c>
      <c r="J59" s="7">
        <f>ROUND((H59-I59),5)</f>
        <v>0</v>
      </c>
      <c r="K59" s="8">
        <f>ROUND(IF(I59=0, IF(H59=0, 0, 1), H59/I59),5)</f>
        <v>0</v>
      </c>
    </row>
    <row r="60" spans="1:11" x14ac:dyDescent="0.35">
      <c r="A60" s="1"/>
      <c r="B60" s="1"/>
      <c r="C60" s="1"/>
      <c r="D60" s="1"/>
      <c r="E60" s="1"/>
      <c r="F60" s="1" t="s">
        <v>135</v>
      </c>
      <c r="G60" s="1"/>
      <c r="H60" s="4">
        <f>ROUND(SUM(H58:H59),5)</f>
        <v>0</v>
      </c>
      <c r="I60" s="4">
        <f>ROUND(SUM(I58:I59),5)</f>
        <v>0</v>
      </c>
      <c r="J60" s="4">
        <f>ROUND((H60-I60),5)</f>
        <v>0</v>
      </c>
      <c r="K60" s="6">
        <f>ROUND(IF(I60=0, IF(H60=0, 0, 1), H60/I60),5)</f>
        <v>0</v>
      </c>
    </row>
    <row r="61" spans="1:11" ht="15" thickBot="1" x14ac:dyDescent="0.4">
      <c r="A61" s="1"/>
      <c r="B61" s="1"/>
      <c r="C61" s="1"/>
      <c r="D61" s="1"/>
      <c r="E61" s="1"/>
      <c r="F61" s="1" t="s">
        <v>136</v>
      </c>
      <c r="G61" s="1"/>
      <c r="H61" s="7">
        <v>0</v>
      </c>
      <c r="I61" s="7">
        <v>0</v>
      </c>
      <c r="J61" s="7">
        <f>ROUND((H61-I61),5)</f>
        <v>0</v>
      </c>
      <c r="K61" s="8">
        <f>ROUND(IF(I61=0, IF(H61=0, 0, 1), H61/I61),5)</f>
        <v>0</v>
      </c>
    </row>
    <row r="62" spans="1:11" x14ac:dyDescent="0.35">
      <c r="A62" s="1"/>
      <c r="B62" s="1"/>
      <c r="C62" s="1"/>
      <c r="D62" s="1"/>
      <c r="E62" s="1" t="s">
        <v>56</v>
      </c>
      <c r="F62" s="1"/>
      <c r="G62" s="1"/>
      <c r="H62" s="4">
        <f>ROUND(SUM(H56:H57)+SUM(H60:H61),5)</f>
        <v>0</v>
      </c>
      <c r="I62" s="4">
        <f>ROUND(SUM(I56:I57)+SUM(I60:I61),5)</f>
        <v>100</v>
      </c>
      <c r="J62" s="4">
        <f>ROUND((H62-I62),5)</f>
        <v>-100</v>
      </c>
      <c r="K62" s="6">
        <f>ROUND(IF(I62=0, IF(H62=0, 0, 1), H62/I62),5)</f>
        <v>0</v>
      </c>
    </row>
    <row r="63" spans="1:11" x14ac:dyDescent="0.35">
      <c r="A63" s="1"/>
      <c r="B63" s="1"/>
      <c r="C63" s="1"/>
      <c r="D63" s="1"/>
      <c r="E63" s="1" t="s">
        <v>57</v>
      </c>
      <c r="F63" s="1"/>
      <c r="G63" s="1"/>
      <c r="H63" s="4"/>
      <c r="I63" s="4"/>
      <c r="J63" s="4"/>
      <c r="K63" s="6"/>
    </row>
    <row r="64" spans="1:11" x14ac:dyDescent="0.35">
      <c r="A64" s="1"/>
      <c r="B64" s="1"/>
      <c r="C64" s="1"/>
      <c r="D64" s="1"/>
      <c r="E64" s="1"/>
      <c r="F64" s="1" t="s">
        <v>58</v>
      </c>
      <c r="G64" s="1"/>
      <c r="H64" s="4">
        <v>930.42</v>
      </c>
      <c r="I64" s="4">
        <v>900</v>
      </c>
      <c r="J64" s="4">
        <f>ROUND((H64-I64),5)</f>
        <v>30.42</v>
      </c>
      <c r="K64" s="6">
        <f>ROUND(IF(I64=0, IF(H64=0, 0, 1), H64/I64),5)</f>
        <v>1.0338000000000001</v>
      </c>
    </row>
    <row r="65" spans="1:11" x14ac:dyDescent="0.35">
      <c r="A65" s="1"/>
      <c r="B65" s="1"/>
      <c r="C65" s="1"/>
      <c r="D65" s="1"/>
      <c r="E65" s="1"/>
      <c r="F65" s="1" t="s">
        <v>59</v>
      </c>
      <c r="G65" s="1"/>
      <c r="H65" s="4"/>
      <c r="I65" s="4"/>
      <c r="J65" s="4"/>
      <c r="K65" s="6"/>
    </row>
    <row r="66" spans="1:11" x14ac:dyDescent="0.35">
      <c r="A66" s="1"/>
      <c r="B66" s="1"/>
      <c r="C66" s="1"/>
      <c r="D66" s="1"/>
      <c r="E66" s="1"/>
      <c r="F66" s="1"/>
      <c r="G66" s="1" t="s">
        <v>137</v>
      </c>
      <c r="H66" s="4">
        <v>0</v>
      </c>
      <c r="I66" s="4">
        <v>0</v>
      </c>
      <c r="J66" s="4">
        <f t="shared" ref="J66:J72" si="4">ROUND((H66-I66),5)</f>
        <v>0</v>
      </c>
      <c r="K66" s="6">
        <f t="shared" ref="K66:K72" si="5">ROUND(IF(I66=0, IF(H66=0, 0, 1), H66/I66),5)</f>
        <v>0</v>
      </c>
    </row>
    <row r="67" spans="1:11" ht="15" thickBot="1" x14ac:dyDescent="0.4">
      <c r="A67" s="1"/>
      <c r="B67" s="1"/>
      <c r="C67" s="1"/>
      <c r="D67" s="1"/>
      <c r="E67" s="1"/>
      <c r="F67" s="1"/>
      <c r="G67" s="1" t="s">
        <v>138</v>
      </c>
      <c r="H67" s="7">
        <v>3681</v>
      </c>
      <c r="I67" s="7">
        <v>1000</v>
      </c>
      <c r="J67" s="7">
        <f t="shared" si="4"/>
        <v>2681</v>
      </c>
      <c r="K67" s="8">
        <f t="shared" si="5"/>
        <v>3.681</v>
      </c>
    </row>
    <row r="68" spans="1:11" x14ac:dyDescent="0.35">
      <c r="A68" s="1"/>
      <c r="B68" s="1"/>
      <c r="C68" s="1"/>
      <c r="D68" s="1"/>
      <c r="E68" s="1"/>
      <c r="F68" s="1" t="s">
        <v>139</v>
      </c>
      <c r="G68" s="1"/>
      <c r="H68" s="4">
        <f>ROUND(SUM(H65:H67),5)</f>
        <v>3681</v>
      </c>
      <c r="I68" s="4">
        <f>ROUND(SUM(I65:I67),5)</f>
        <v>1000</v>
      </c>
      <c r="J68" s="4">
        <f t="shared" si="4"/>
        <v>2681</v>
      </c>
      <c r="K68" s="6">
        <f t="shared" si="5"/>
        <v>3.681</v>
      </c>
    </row>
    <row r="69" spans="1:11" x14ac:dyDescent="0.35">
      <c r="A69" s="1"/>
      <c r="B69" s="1"/>
      <c r="C69" s="1"/>
      <c r="D69" s="1"/>
      <c r="E69" s="1"/>
      <c r="F69" s="1" t="s">
        <v>60</v>
      </c>
      <c r="G69" s="1"/>
      <c r="H69" s="4">
        <v>2212.75</v>
      </c>
      <c r="I69" s="4">
        <v>1500</v>
      </c>
      <c r="J69" s="4">
        <f t="shared" si="4"/>
        <v>712.75</v>
      </c>
      <c r="K69" s="6">
        <f t="shared" si="5"/>
        <v>1.4751700000000001</v>
      </c>
    </row>
    <row r="70" spans="1:11" ht="15" thickBot="1" x14ac:dyDescent="0.4">
      <c r="A70" s="1"/>
      <c r="B70" s="1"/>
      <c r="C70" s="1"/>
      <c r="D70" s="1"/>
      <c r="E70" s="1"/>
      <c r="F70" s="1" t="s">
        <v>61</v>
      </c>
      <c r="G70" s="1"/>
      <c r="H70" s="7">
        <v>-681</v>
      </c>
      <c r="I70" s="7">
        <v>600</v>
      </c>
      <c r="J70" s="7">
        <f t="shared" si="4"/>
        <v>-1281</v>
      </c>
      <c r="K70" s="8">
        <f t="shared" si="5"/>
        <v>-1.135</v>
      </c>
    </row>
    <row r="71" spans="1:11" x14ac:dyDescent="0.35">
      <c r="A71" s="1"/>
      <c r="B71" s="1"/>
      <c r="C71" s="1"/>
      <c r="D71" s="1"/>
      <c r="E71" s="1" t="s">
        <v>62</v>
      </c>
      <c r="F71" s="1"/>
      <c r="G71" s="1"/>
      <c r="H71" s="4">
        <f>ROUND(SUM(H63:H64)+SUM(H68:H70),5)</f>
        <v>6143.17</v>
      </c>
      <c r="I71" s="4">
        <f>ROUND(SUM(I63:I64)+SUM(I68:I70),5)</f>
        <v>4000</v>
      </c>
      <c r="J71" s="4">
        <f t="shared" si="4"/>
        <v>2143.17</v>
      </c>
      <c r="K71" s="6">
        <f t="shared" si="5"/>
        <v>1.53579</v>
      </c>
    </row>
    <row r="72" spans="1:11" x14ac:dyDescent="0.35">
      <c r="A72" s="1"/>
      <c r="B72" s="1"/>
      <c r="C72" s="1"/>
      <c r="D72" s="1"/>
      <c r="E72" s="1" t="s">
        <v>75</v>
      </c>
      <c r="F72" s="1"/>
      <c r="G72" s="1"/>
      <c r="H72" s="4">
        <v>11199.48</v>
      </c>
      <c r="I72" s="4">
        <v>10000</v>
      </c>
      <c r="J72" s="4">
        <f t="shared" si="4"/>
        <v>1199.48</v>
      </c>
      <c r="K72" s="6">
        <f t="shared" si="5"/>
        <v>1.11995</v>
      </c>
    </row>
    <row r="73" spans="1:11" x14ac:dyDescent="0.35">
      <c r="A73" s="1"/>
      <c r="B73" s="1"/>
      <c r="C73" s="1"/>
      <c r="D73" s="1"/>
      <c r="E73" s="1" t="s">
        <v>76</v>
      </c>
      <c r="F73" s="1"/>
      <c r="G73" s="1"/>
      <c r="H73" s="4"/>
      <c r="I73" s="4"/>
      <c r="J73" s="4"/>
      <c r="K73" s="6"/>
    </row>
    <row r="74" spans="1:11" x14ac:dyDescent="0.35">
      <c r="A74" s="1"/>
      <c r="B74" s="1"/>
      <c r="C74" s="1"/>
      <c r="D74" s="1"/>
      <c r="E74" s="1"/>
      <c r="F74" s="1" t="s">
        <v>140</v>
      </c>
      <c r="G74" s="1"/>
      <c r="H74" s="4">
        <v>0</v>
      </c>
      <c r="I74" s="4">
        <v>0</v>
      </c>
      <c r="J74" s="4">
        <f t="shared" ref="J74:J82" si="6">ROUND((H74-I74),5)</f>
        <v>0</v>
      </c>
      <c r="K74" s="6">
        <f t="shared" ref="K74:K82" si="7">ROUND(IF(I74=0, IF(H74=0, 0, 1), H74/I74),5)</f>
        <v>0</v>
      </c>
    </row>
    <row r="75" spans="1:11" x14ac:dyDescent="0.35">
      <c r="A75" s="1"/>
      <c r="B75" s="1"/>
      <c r="C75" s="1"/>
      <c r="D75" s="1"/>
      <c r="E75" s="1"/>
      <c r="F75" s="1" t="s">
        <v>77</v>
      </c>
      <c r="G75" s="1"/>
      <c r="H75" s="4">
        <v>4250</v>
      </c>
      <c r="I75" s="4">
        <v>4250</v>
      </c>
      <c r="J75" s="4">
        <f t="shared" si="6"/>
        <v>0</v>
      </c>
      <c r="K75" s="6">
        <f t="shared" si="7"/>
        <v>1</v>
      </c>
    </row>
    <row r="76" spans="1:11" x14ac:dyDescent="0.35">
      <c r="A76" s="1"/>
      <c r="B76" s="1"/>
      <c r="C76" s="1"/>
      <c r="D76" s="1"/>
      <c r="E76" s="1"/>
      <c r="F76" s="1" t="s">
        <v>78</v>
      </c>
      <c r="G76" s="1"/>
      <c r="H76" s="4">
        <v>394.22</v>
      </c>
      <c r="I76" s="4">
        <v>540</v>
      </c>
      <c r="J76" s="4">
        <f t="shared" si="6"/>
        <v>-145.78</v>
      </c>
      <c r="K76" s="6">
        <f t="shared" si="7"/>
        <v>0.73004000000000002</v>
      </c>
    </row>
    <row r="77" spans="1:11" x14ac:dyDescent="0.35">
      <c r="A77" s="1"/>
      <c r="B77" s="1"/>
      <c r="C77" s="1"/>
      <c r="D77" s="1"/>
      <c r="E77" s="1"/>
      <c r="F77" s="1" t="s">
        <v>80</v>
      </c>
      <c r="G77" s="1"/>
      <c r="H77" s="4">
        <v>850</v>
      </c>
      <c r="I77" s="4">
        <v>850</v>
      </c>
      <c r="J77" s="4">
        <f t="shared" si="6"/>
        <v>0</v>
      </c>
      <c r="K77" s="6">
        <f t="shared" si="7"/>
        <v>1</v>
      </c>
    </row>
    <row r="78" spans="1:11" x14ac:dyDescent="0.35">
      <c r="A78" s="1"/>
      <c r="B78" s="1"/>
      <c r="C78" s="1"/>
      <c r="D78" s="1"/>
      <c r="E78" s="1"/>
      <c r="F78" s="1" t="s">
        <v>81</v>
      </c>
      <c r="G78" s="1"/>
      <c r="H78" s="4">
        <v>1486</v>
      </c>
      <c r="I78" s="4">
        <v>1450</v>
      </c>
      <c r="J78" s="4">
        <f t="shared" si="6"/>
        <v>36</v>
      </c>
      <c r="K78" s="6">
        <f t="shared" si="7"/>
        <v>1.0248299999999999</v>
      </c>
    </row>
    <row r="79" spans="1:11" x14ac:dyDescent="0.35">
      <c r="A79" s="1"/>
      <c r="B79" s="1"/>
      <c r="C79" s="1"/>
      <c r="D79" s="1"/>
      <c r="E79" s="1"/>
      <c r="F79" s="1" t="s">
        <v>82</v>
      </c>
      <c r="G79" s="1"/>
      <c r="H79" s="4">
        <v>0</v>
      </c>
      <c r="I79" s="4">
        <v>400</v>
      </c>
      <c r="J79" s="4">
        <f t="shared" si="6"/>
        <v>-400</v>
      </c>
      <c r="K79" s="6">
        <f t="shared" si="7"/>
        <v>0</v>
      </c>
    </row>
    <row r="80" spans="1:11" x14ac:dyDescent="0.35">
      <c r="A80" s="1"/>
      <c r="B80" s="1"/>
      <c r="C80" s="1"/>
      <c r="D80" s="1"/>
      <c r="E80" s="1"/>
      <c r="F80" s="1" t="s">
        <v>83</v>
      </c>
      <c r="G80" s="1"/>
      <c r="H80" s="4">
        <v>333.08</v>
      </c>
      <c r="I80" s="4">
        <v>500</v>
      </c>
      <c r="J80" s="4">
        <f t="shared" si="6"/>
        <v>-166.92</v>
      </c>
      <c r="K80" s="6">
        <f t="shared" si="7"/>
        <v>0.66615999999999997</v>
      </c>
    </row>
    <row r="81" spans="1:11" x14ac:dyDescent="0.35">
      <c r="A81" s="1"/>
      <c r="B81" s="1"/>
      <c r="C81" s="1"/>
      <c r="D81" s="1"/>
      <c r="E81" s="1"/>
      <c r="F81" s="1" t="s">
        <v>84</v>
      </c>
      <c r="G81" s="1"/>
      <c r="H81" s="4">
        <v>0</v>
      </c>
      <c r="I81" s="4">
        <v>0</v>
      </c>
      <c r="J81" s="4">
        <f t="shared" si="6"/>
        <v>0</v>
      </c>
      <c r="K81" s="6">
        <f t="shared" si="7"/>
        <v>0</v>
      </c>
    </row>
    <row r="82" spans="1:11" x14ac:dyDescent="0.35">
      <c r="A82" s="1"/>
      <c r="B82" s="1"/>
      <c r="C82" s="1"/>
      <c r="D82" s="1"/>
      <c r="E82" s="1"/>
      <c r="F82" s="1" t="s">
        <v>85</v>
      </c>
      <c r="G82" s="1"/>
      <c r="H82" s="4">
        <v>2308.58</v>
      </c>
      <c r="I82" s="4">
        <v>1500</v>
      </c>
      <c r="J82" s="4">
        <f t="shared" si="6"/>
        <v>808.58</v>
      </c>
      <c r="K82" s="6">
        <f t="shared" si="7"/>
        <v>1.53905</v>
      </c>
    </row>
    <row r="83" spans="1:11" x14ac:dyDescent="0.35">
      <c r="A83" s="1"/>
      <c r="B83" s="1"/>
      <c r="C83" s="1"/>
      <c r="D83" s="1"/>
      <c r="E83" s="1"/>
      <c r="F83" s="1" t="s">
        <v>86</v>
      </c>
      <c r="G83" s="1"/>
      <c r="H83" s="4"/>
      <c r="I83" s="4"/>
      <c r="J83" s="4"/>
      <c r="K83" s="6"/>
    </row>
    <row r="84" spans="1:11" x14ac:dyDescent="0.35">
      <c r="A84" s="1"/>
      <c r="B84" s="1"/>
      <c r="C84" s="1"/>
      <c r="D84" s="1"/>
      <c r="E84" s="1"/>
      <c r="F84" s="1"/>
      <c r="G84" s="1" t="s">
        <v>87</v>
      </c>
      <c r="H84" s="4">
        <v>3443.14</v>
      </c>
      <c r="I84" s="4"/>
      <c r="J84" s="4"/>
      <c r="K84" s="6"/>
    </row>
    <row r="85" spans="1:11" ht="15" thickBot="1" x14ac:dyDescent="0.4">
      <c r="A85" s="1"/>
      <c r="B85" s="1"/>
      <c r="C85" s="1"/>
      <c r="D85" s="1"/>
      <c r="E85" s="1"/>
      <c r="F85" s="1"/>
      <c r="G85" s="1" t="s">
        <v>88</v>
      </c>
      <c r="H85" s="7">
        <v>39283.25</v>
      </c>
      <c r="I85" s="7">
        <v>41520</v>
      </c>
      <c r="J85" s="7">
        <f t="shared" ref="J85:J94" si="8">ROUND((H85-I85),5)</f>
        <v>-2236.75</v>
      </c>
      <c r="K85" s="8">
        <f t="shared" ref="K85:K94" si="9">ROUND(IF(I85=0, IF(H85=0, 0, 1), H85/I85),5)</f>
        <v>0.94613000000000003</v>
      </c>
    </row>
    <row r="86" spans="1:11" x14ac:dyDescent="0.35">
      <c r="A86" s="1"/>
      <c r="B86" s="1"/>
      <c r="C86" s="1"/>
      <c r="D86" s="1"/>
      <c r="E86" s="1"/>
      <c r="F86" s="1" t="s">
        <v>89</v>
      </c>
      <c r="G86" s="1"/>
      <c r="H86" s="4">
        <f>ROUND(SUM(H83:H85),5)</f>
        <v>42726.39</v>
      </c>
      <c r="I86" s="4">
        <f>ROUND(SUM(I83:I85),5)</f>
        <v>41520</v>
      </c>
      <c r="J86" s="4">
        <f t="shared" si="8"/>
        <v>1206.3900000000001</v>
      </c>
      <c r="K86" s="6">
        <f t="shared" si="9"/>
        <v>1.0290600000000001</v>
      </c>
    </row>
    <row r="87" spans="1:11" x14ac:dyDescent="0.35">
      <c r="A87" s="1"/>
      <c r="B87" s="1"/>
      <c r="C87" s="1"/>
      <c r="D87" s="1"/>
      <c r="E87" s="1"/>
      <c r="F87" s="1" t="s">
        <v>141</v>
      </c>
      <c r="G87" s="1"/>
      <c r="H87" s="4">
        <v>0</v>
      </c>
      <c r="I87" s="4">
        <v>3700</v>
      </c>
      <c r="J87" s="4">
        <f t="shared" si="8"/>
        <v>-3700</v>
      </c>
      <c r="K87" s="6">
        <f t="shared" si="9"/>
        <v>0</v>
      </c>
    </row>
    <row r="88" spans="1:11" x14ac:dyDescent="0.35">
      <c r="A88" s="1"/>
      <c r="B88" s="1"/>
      <c r="C88" s="1"/>
      <c r="D88" s="1"/>
      <c r="E88" s="1"/>
      <c r="F88" s="1" t="s">
        <v>142</v>
      </c>
      <c r="G88" s="1"/>
      <c r="H88" s="4">
        <v>0</v>
      </c>
      <c r="I88" s="4">
        <v>500</v>
      </c>
      <c r="J88" s="4">
        <f t="shared" si="8"/>
        <v>-500</v>
      </c>
      <c r="K88" s="6">
        <f t="shared" si="9"/>
        <v>0</v>
      </c>
    </row>
    <row r="89" spans="1:11" x14ac:dyDescent="0.35">
      <c r="A89" s="1"/>
      <c r="B89" s="1"/>
      <c r="C89" s="1"/>
      <c r="D89" s="1"/>
      <c r="E89" s="1"/>
      <c r="F89" s="1" t="s">
        <v>90</v>
      </c>
      <c r="G89" s="1"/>
      <c r="H89" s="4">
        <v>18447</v>
      </c>
      <c r="I89" s="4">
        <v>18060</v>
      </c>
      <c r="J89" s="4">
        <f t="shared" si="8"/>
        <v>387</v>
      </c>
      <c r="K89" s="6">
        <f t="shared" si="9"/>
        <v>1.0214300000000001</v>
      </c>
    </row>
    <row r="90" spans="1:11" x14ac:dyDescent="0.35">
      <c r="A90" s="1"/>
      <c r="B90" s="1"/>
      <c r="C90" s="1"/>
      <c r="D90" s="1"/>
      <c r="E90" s="1"/>
      <c r="F90" s="1" t="s">
        <v>91</v>
      </c>
      <c r="G90" s="1"/>
      <c r="H90" s="4">
        <v>309.52999999999997</v>
      </c>
      <c r="I90" s="4">
        <v>360</v>
      </c>
      <c r="J90" s="4">
        <f t="shared" si="8"/>
        <v>-50.47</v>
      </c>
      <c r="K90" s="6">
        <f t="shared" si="9"/>
        <v>0.85980999999999996</v>
      </c>
    </row>
    <row r="91" spans="1:11" x14ac:dyDescent="0.35">
      <c r="A91" s="1"/>
      <c r="B91" s="1"/>
      <c r="C91" s="1"/>
      <c r="D91" s="1"/>
      <c r="E91" s="1"/>
      <c r="F91" s="1" t="s">
        <v>92</v>
      </c>
      <c r="G91" s="1"/>
      <c r="H91" s="4">
        <v>0</v>
      </c>
      <c r="I91" s="4">
        <v>0</v>
      </c>
      <c r="J91" s="4">
        <f t="shared" si="8"/>
        <v>0</v>
      </c>
      <c r="K91" s="6">
        <f t="shared" si="9"/>
        <v>0</v>
      </c>
    </row>
    <row r="92" spans="1:11" x14ac:dyDescent="0.35">
      <c r="A92" s="1"/>
      <c r="B92" s="1"/>
      <c r="C92" s="1"/>
      <c r="D92" s="1"/>
      <c r="E92" s="1"/>
      <c r="F92" s="1" t="s">
        <v>93</v>
      </c>
      <c r="G92" s="1"/>
      <c r="H92" s="4">
        <v>1109.08</v>
      </c>
      <c r="I92" s="4">
        <v>1650</v>
      </c>
      <c r="J92" s="4">
        <f t="shared" si="8"/>
        <v>-540.91999999999996</v>
      </c>
      <c r="K92" s="6">
        <f t="shared" si="9"/>
        <v>0.67217000000000005</v>
      </c>
    </row>
    <row r="93" spans="1:11" ht="15" thickBot="1" x14ac:dyDescent="0.4">
      <c r="A93" s="1"/>
      <c r="B93" s="1"/>
      <c r="C93" s="1"/>
      <c r="D93" s="1"/>
      <c r="E93" s="1"/>
      <c r="F93" s="1" t="s">
        <v>143</v>
      </c>
      <c r="G93" s="1"/>
      <c r="H93" s="7">
        <v>0</v>
      </c>
      <c r="I93" s="7">
        <v>0</v>
      </c>
      <c r="J93" s="7">
        <f t="shared" si="8"/>
        <v>0</v>
      </c>
      <c r="K93" s="8">
        <f t="shared" si="9"/>
        <v>0</v>
      </c>
    </row>
    <row r="94" spans="1:11" x14ac:dyDescent="0.35">
      <c r="A94" s="1"/>
      <c r="B94" s="1"/>
      <c r="C94" s="1"/>
      <c r="D94" s="1"/>
      <c r="E94" s="1" t="s">
        <v>94</v>
      </c>
      <c r="F94" s="1"/>
      <c r="G94" s="1"/>
      <c r="H94" s="4">
        <f>ROUND(SUM(H73:H82)+SUM(H86:H93),5)</f>
        <v>72213.88</v>
      </c>
      <c r="I94" s="4">
        <f>ROUND(SUM(I73:I82)+SUM(I86:I93),5)</f>
        <v>75280</v>
      </c>
      <c r="J94" s="4">
        <f t="shared" si="8"/>
        <v>-3066.12</v>
      </c>
      <c r="K94" s="6">
        <f t="shared" si="9"/>
        <v>0.95926999999999996</v>
      </c>
    </row>
    <row r="95" spans="1:11" x14ac:dyDescent="0.35">
      <c r="A95" s="1"/>
      <c r="B95" s="1"/>
      <c r="C95" s="1"/>
      <c r="D95" s="1"/>
      <c r="E95" s="1" t="s">
        <v>95</v>
      </c>
      <c r="F95" s="1"/>
      <c r="G95" s="1"/>
      <c r="H95" s="4"/>
      <c r="I95" s="4"/>
      <c r="J95" s="4"/>
      <c r="K95" s="6"/>
    </row>
    <row r="96" spans="1:11" x14ac:dyDescent="0.35">
      <c r="A96" s="1"/>
      <c r="B96" s="1"/>
      <c r="C96" s="1"/>
      <c r="D96" s="1"/>
      <c r="E96" s="1"/>
      <c r="F96" s="1" t="s">
        <v>96</v>
      </c>
      <c r="G96" s="1"/>
      <c r="H96" s="4">
        <v>0</v>
      </c>
      <c r="I96" s="4">
        <v>500</v>
      </c>
      <c r="J96" s="4">
        <f t="shared" ref="J96:J104" si="10">ROUND((H96-I96),5)</f>
        <v>-500</v>
      </c>
      <c r="K96" s="6">
        <f t="shared" ref="K96:K104" si="11">ROUND(IF(I96=0, IF(H96=0, 0, 1), H96/I96),5)</f>
        <v>0</v>
      </c>
    </row>
    <row r="97" spans="1:11" x14ac:dyDescent="0.35">
      <c r="A97" s="1"/>
      <c r="B97" s="1"/>
      <c r="C97" s="1"/>
      <c r="D97" s="1"/>
      <c r="E97" s="1"/>
      <c r="F97" s="1" t="s">
        <v>98</v>
      </c>
      <c r="G97" s="1"/>
      <c r="H97" s="4">
        <v>0</v>
      </c>
      <c r="I97" s="4">
        <v>1000</v>
      </c>
      <c r="J97" s="4">
        <f t="shared" si="10"/>
        <v>-1000</v>
      </c>
      <c r="K97" s="6">
        <f t="shared" si="11"/>
        <v>0</v>
      </c>
    </row>
    <row r="98" spans="1:11" x14ac:dyDescent="0.35">
      <c r="A98" s="1"/>
      <c r="B98" s="1"/>
      <c r="C98" s="1"/>
      <c r="D98" s="1"/>
      <c r="E98" s="1"/>
      <c r="F98" s="1" t="s">
        <v>30</v>
      </c>
      <c r="G98" s="1"/>
      <c r="H98" s="4">
        <v>0</v>
      </c>
      <c r="I98" s="4">
        <v>1000</v>
      </c>
      <c r="J98" s="4">
        <f t="shared" si="10"/>
        <v>-1000</v>
      </c>
      <c r="K98" s="6">
        <f t="shared" si="11"/>
        <v>0</v>
      </c>
    </row>
    <row r="99" spans="1:11" ht="15" thickBot="1" x14ac:dyDescent="0.4">
      <c r="A99" s="1"/>
      <c r="B99" s="1"/>
      <c r="C99" s="1"/>
      <c r="D99" s="1"/>
      <c r="E99" s="1"/>
      <c r="F99" s="1" t="s">
        <v>144</v>
      </c>
      <c r="G99" s="1"/>
      <c r="H99" s="7">
        <v>0</v>
      </c>
      <c r="I99" s="7">
        <v>0</v>
      </c>
      <c r="J99" s="7">
        <f t="shared" si="10"/>
        <v>0</v>
      </c>
      <c r="K99" s="8">
        <f t="shared" si="11"/>
        <v>0</v>
      </c>
    </row>
    <row r="100" spans="1:11" x14ac:dyDescent="0.35">
      <c r="A100" s="1"/>
      <c r="B100" s="1"/>
      <c r="C100" s="1"/>
      <c r="D100" s="1"/>
      <c r="E100" s="1" t="s">
        <v>99</v>
      </c>
      <c r="F100" s="1"/>
      <c r="G100" s="1"/>
      <c r="H100" s="4">
        <f>ROUND(SUM(H95:H99),5)</f>
        <v>0</v>
      </c>
      <c r="I100" s="4">
        <f>ROUND(SUM(I95:I99),5)</f>
        <v>2500</v>
      </c>
      <c r="J100" s="4">
        <f t="shared" si="10"/>
        <v>-2500</v>
      </c>
      <c r="K100" s="6">
        <f t="shared" si="11"/>
        <v>0</v>
      </c>
    </row>
    <row r="101" spans="1:11" x14ac:dyDescent="0.35">
      <c r="A101" s="1"/>
      <c r="B101" s="1"/>
      <c r="C101" s="1"/>
      <c r="D101" s="1"/>
      <c r="E101" s="1" t="s">
        <v>145</v>
      </c>
      <c r="F101" s="1"/>
      <c r="G101" s="1"/>
      <c r="H101" s="4">
        <v>0</v>
      </c>
      <c r="I101" s="4">
        <v>0</v>
      </c>
      <c r="J101" s="4">
        <f t="shared" si="10"/>
        <v>0</v>
      </c>
      <c r="K101" s="6">
        <f t="shared" si="11"/>
        <v>0</v>
      </c>
    </row>
    <row r="102" spans="1:11" ht="15" thickBot="1" x14ac:dyDescent="0.4">
      <c r="A102" s="1"/>
      <c r="B102" s="1"/>
      <c r="C102" s="1"/>
      <c r="D102" s="1"/>
      <c r="E102" s="1" t="s">
        <v>100</v>
      </c>
      <c r="F102" s="1"/>
      <c r="G102" s="1"/>
      <c r="H102" s="9">
        <v>25410.19</v>
      </c>
      <c r="I102" s="9">
        <v>26400</v>
      </c>
      <c r="J102" s="9">
        <f t="shared" si="10"/>
        <v>-989.81</v>
      </c>
      <c r="K102" s="10">
        <f t="shared" si="11"/>
        <v>0.96250999999999998</v>
      </c>
    </row>
    <row r="103" spans="1:11" ht="15" thickBot="1" x14ac:dyDescent="0.4">
      <c r="A103" s="1"/>
      <c r="B103" s="1"/>
      <c r="C103" s="1"/>
      <c r="D103" s="1" t="s">
        <v>101</v>
      </c>
      <c r="E103" s="1"/>
      <c r="F103" s="1"/>
      <c r="G103" s="1"/>
      <c r="H103" s="13">
        <f>ROUND(H47+SUM(H54:H55)+H62+H71+SUM(H72:H72)+H94+SUM(H100:H102),5)</f>
        <v>127918.19</v>
      </c>
      <c r="I103" s="13">
        <f>ROUND(I47+SUM(I54:I55)+I62+I71+SUM(I72:I72)+I94+SUM(I100:I102),5)</f>
        <v>134280</v>
      </c>
      <c r="J103" s="13">
        <f t="shared" si="10"/>
        <v>-6361.81</v>
      </c>
      <c r="K103" s="14">
        <f t="shared" si="11"/>
        <v>0.95262000000000002</v>
      </c>
    </row>
    <row r="104" spans="1:11" x14ac:dyDescent="0.35">
      <c r="A104" s="1"/>
      <c r="B104" s="1" t="s">
        <v>102</v>
      </c>
      <c r="C104" s="1"/>
      <c r="D104" s="1"/>
      <c r="E104" s="1"/>
      <c r="F104" s="1"/>
      <c r="G104" s="1"/>
      <c r="H104" s="4">
        <f>ROUND(H3+H46-H103,5)</f>
        <v>1182.5899999999999</v>
      </c>
      <c r="I104" s="4">
        <f>ROUND(I3+I46-I103,5)</f>
        <v>970</v>
      </c>
      <c r="J104" s="4">
        <f t="shared" si="10"/>
        <v>212.59</v>
      </c>
      <c r="K104" s="6">
        <f t="shared" si="11"/>
        <v>1.21916</v>
      </c>
    </row>
    <row r="105" spans="1:11" x14ac:dyDescent="0.35">
      <c r="A105" s="1"/>
      <c r="B105" s="1" t="s">
        <v>146</v>
      </c>
      <c r="C105" s="1"/>
      <c r="D105" s="1"/>
      <c r="E105" s="1"/>
      <c r="F105" s="1"/>
      <c r="G105" s="1"/>
      <c r="H105" s="4"/>
      <c r="I105" s="4"/>
      <c r="J105" s="4"/>
      <c r="K105" s="6"/>
    </row>
    <row r="106" spans="1:11" x14ac:dyDescent="0.35">
      <c r="A106" s="1"/>
      <c r="B106" s="1"/>
      <c r="C106" s="1" t="s">
        <v>147</v>
      </c>
      <c r="D106" s="1"/>
      <c r="E106" s="1"/>
      <c r="F106" s="1"/>
      <c r="G106" s="1"/>
      <c r="H106" s="4"/>
      <c r="I106" s="4"/>
      <c r="J106" s="4"/>
      <c r="K106" s="6"/>
    </row>
    <row r="107" spans="1:11" ht="15" thickBot="1" x14ac:dyDescent="0.4">
      <c r="A107" s="1"/>
      <c r="B107" s="1"/>
      <c r="C107" s="1"/>
      <c r="D107" s="1" t="s">
        <v>148</v>
      </c>
      <c r="E107" s="1"/>
      <c r="F107" s="1"/>
      <c r="G107" s="1"/>
      <c r="H107" s="9">
        <v>0</v>
      </c>
      <c r="I107" s="9">
        <v>0</v>
      </c>
      <c r="J107" s="9">
        <f>ROUND((H107-I107),5)</f>
        <v>0</v>
      </c>
      <c r="K107" s="10">
        <f>ROUND(IF(I107=0, IF(H107=0, 0, 1), H107/I107),5)</f>
        <v>0</v>
      </c>
    </row>
    <row r="108" spans="1:11" ht="15" thickBot="1" x14ac:dyDescent="0.4">
      <c r="A108" s="1"/>
      <c r="B108" s="1"/>
      <c r="C108" s="1" t="s">
        <v>149</v>
      </c>
      <c r="D108" s="1"/>
      <c r="E108" s="1"/>
      <c r="F108" s="1"/>
      <c r="G108" s="1"/>
      <c r="H108" s="11">
        <f>ROUND(SUM(H106:H107),5)</f>
        <v>0</v>
      </c>
      <c r="I108" s="11">
        <f>ROUND(SUM(I106:I107),5)</f>
        <v>0</v>
      </c>
      <c r="J108" s="11">
        <f>ROUND((H108-I108),5)</f>
        <v>0</v>
      </c>
      <c r="K108" s="12">
        <f>ROUND(IF(I108=0, IF(H108=0, 0, 1), H108/I108),5)</f>
        <v>0</v>
      </c>
    </row>
    <row r="109" spans="1:11" ht="15" thickBot="1" x14ac:dyDescent="0.4">
      <c r="A109" s="1"/>
      <c r="B109" s="1" t="s">
        <v>150</v>
      </c>
      <c r="C109" s="1"/>
      <c r="D109" s="1"/>
      <c r="E109" s="1"/>
      <c r="F109" s="1"/>
      <c r="G109" s="1"/>
      <c r="H109" s="11">
        <f>ROUND(H105+H108,5)</f>
        <v>0</v>
      </c>
      <c r="I109" s="11">
        <f>ROUND(I105+I108,5)</f>
        <v>0</v>
      </c>
      <c r="J109" s="11">
        <f>ROUND((H109-I109),5)</f>
        <v>0</v>
      </c>
      <c r="K109" s="12">
        <f>ROUND(IF(I109=0, IF(H109=0, 0, 1), H109/I109),5)</f>
        <v>0</v>
      </c>
    </row>
    <row r="110" spans="1:11" s="17" customFormat="1" ht="11" thickBot="1" x14ac:dyDescent="0.3">
      <c r="A110" s="1" t="s">
        <v>103</v>
      </c>
      <c r="B110" s="1"/>
      <c r="C110" s="1"/>
      <c r="D110" s="1"/>
      <c r="E110" s="1"/>
      <c r="F110" s="1"/>
      <c r="G110" s="1"/>
      <c r="H110" s="15">
        <f>ROUND(H104+H109,5)</f>
        <v>1182.5899999999999</v>
      </c>
      <c r="I110" s="15">
        <f>ROUND(I104+I109,5)</f>
        <v>970</v>
      </c>
      <c r="J110" s="15">
        <f>ROUND((H110-I110),5)</f>
        <v>212.59</v>
      </c>
      <c r="K110" s="16">
        <f>ROUND(IF(I110=0, IF(H110=0, 0, 1), H110/I110),5)</f>
        <v>1.21916</v>
      </c>
    </row>
    <row r="111" spans="1:11" ht="15" thickTop="1" x14ac:dyDescent="0.35"/>
  </sheetData>
  <pageMargins left="0.7" right="0.7" top="0.75" bottom="0.75" header="0.1" footer="0.3"/>
  <pageSetup orientation="portrait" horizontalDpi="300" verticalDpi="300" r:id="rId1"/>
  <headerFooter>
    <oddHeader>&amp;L&amp;"Arial,Bold"&amp;8 06/01/20
&amp;"Arial,Bold"&amp;8 Cash Basis&amp;C&amp;"Arial,Bold"&amp;12 CCRA
&amp;"Arial,Bold"&amp;14 Profit &amp;&amp; Loss Budget vs. Actual
&amp;"Arial,Bold"&amp;10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41" r:id="rId4" name="FILTER"/>
      </mc:Fallback>
    </mc:AlternateContent>
    <mc:AlternateContent xmlns:mc="http://schemas.openxmlformats.org/markup-compatibility/2006">
      <mc:Choice Requires="x14">
        <control shapeId="1024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42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124D-4D9C-40B1-8182-36847146AF57}">
  <dimension ref="A1:L18"/>
  <sheetViews>
    <sheetView topLeftCell="B1" workbookViewId="0">
      <selection activeCell="O12" sqref="O12"/>
    </sheetView>
  </sheetViews>
  <sheetFormatPr defaultRowHeight="14.5" x14ac:dyDescent="0.35"/>
  <cols>
    <col min="7" max="7" width="4.453125" customWidth="1"/>
    <col min="9" max="9" width="4.453125" customWidth="1"/>
    <col min="11" max="11" width="3.36328125" customWidth="1"/>
  </cols>
  <sheetData>
    <row r="1" spans="1:12" s="21" customFormat="1" ht="15.5" thickTop="1" thickBot="1" x14ac:dyDescent="0.4">
      <c r="A1" s="18"/>
      <c r="B1" s="18"/>
      <c r="C1" s="18"/>
      <c r="D1" s="18"/>
      <c r="E1" s="18"/>
      <c r="F1" s="19" t="s">
        <v>0</v>
      </c>
      <c r="G1" s="20"/>
      <c r="H1" s="19" t="s">
        <v>1</v>
      </c>
      <c r="I1" s="20"/>
      <c r="J1" s="19" t="s">
        <v>2</v>
      </c>
      <c r="K1" s="20"/>
      <c r="L1" s="19" t="s">
        <v>3</v>
      </c>
    </row>
    <row r="2" spans="1:12" ht="15" thickTop="1" x14ac:dyDescent="0.35">
      <c r="A2" s="1"/>
      <c r="B2" s="1"/>
      <c r="C2" s="1" t="s">
        <v>29</v>
      </c>
      <c r="D2" s="1"/>
      <c r="E2" s="1"/>
      <c r="F2" s="4"/>
      <c r="G2" s="5"/>
      <c r="H2" s="4"/>
      <c r="I2" s="5"/>
      <c r="J2" s="4"/>
      <c r="K2" s="5"/>
      <c r="L2" s="6"/>
    </row>
    <row r="3" spans="1:12" x14ac:dyDescent="0.35">
      <c r="A3" s="1"/>
      <c r="B3" s="1"/>
      <c r="C3" s="1"/>
      <c r="D3" s="1" t="s">
        <v>30</v>
      </c>
      <c r="E3" s="1"/>
      <c r="F3" s="4"/>
      <c r="G3" s="5"/>
      <c r="H3" s="4"/>
      <c r="I3" s="5"/>
      <c r="J3" s="4"/>
      <c r="K3" s="5"/>
      <c r="L3" s="6"/>
    </row>
    <row r="4" spans="1:12" x14ac:dyDescent="0.35">
      <c r="A4" s="1"/>
      <c r="B4" s="1"/>
      <c r="C4" s="1"/>
      <c r="D4" s="1"/>
      <c r="E4" s="1" t="s">
        <v>31</v>
      </c>
      <c r="F4" s="4">
        <v>0</v>
      </c>
      <c r="G4" s="5"/>
      <c r="H4" s="4">
        <v>135</v>
      </c>
      <c r="I4" s="5"/>
      <c r="J4" s="4">
        <f>ROUND((F4-H4),5)</f>
        <v>-135</v>
      </c>
      <c r="K4" s="5"/>
      <c r="L4" s="6">
        <f>ROUND(IF(F4=0, IF(H4=0, 0, SIGN(-H4)), IF(H4=0, SIGN(F4), (F4-H4)/ABS(H4))),5)</f>
        <v>-1</v>
      </c>
    </row>
    <row r="5" spans="1:12" ht="15" thickBot="1" x14ac:dyDescent="0.4">
      <c r="A5" s="1"/>
      <c r="B5" s="1"/>
      <c r="C5" s="1"/>
      <c r="D5" s="1"/>
      <c r="E5" s="1" t="s">
        <v>32</v>
      </c>
      <c r="F5" s="7">
        <v>6377.5</v>
      </c>
      <c r="G5" s="5"/>
      <c r="H5" s="7">
        <v>6474.5</v>
      </c>
      <c r="I5" s="5"/>
      <c r="J5" s="7">
        <f>ROUND((F5-H5),5)</f>
        <v>-97</v>
      </c>
      <c r="K5" s="5"/>
      <c r="L5" s="8">
        <f>ROUND(IF(F5=0, IF(H5=0, 0, SIGN(-H5)), IF(H5=0, SIGN(F5), (F5-H5)/ABS(H5))),5)</f>
        <v>-1.498E-2</v>
      </c>
    </row>
    <row r="6" spans="1:12" x14ac:dyDescent="0.35">
      <c r="A6" s="1"/>
      <c r="B6" s="1"/>
      <c r="C6" s="1"/>
      <c r="D6" s="1" t="s">
        <v>33</v>
      </c>
      <c r="E6" s="1"/>
      <c r="F6" s="4">
        <f>ROUND(SUM(F3:F5),5)</f>
        <v>6377.5</v>
      </c>
      <c r="G6" s="5"/>
      <c r="H6" s="4">
        <f>ROUND(SUM(H3:H5),5)</f>
        <v>6609.5</v>
      </c>
      <c r="I6" s="5"/>
      <c r="J6" s="4">
        <f>ROUND((F6-H6),5)</f>
        <v>-232</v>
      </c>
      <c r="K6" s="5"/>
      <c r="L6" s="6">
        <f>ROUND(IF(F6=0, IF(H6=0, 0, SIGN(-H6)), IF(H6=0, SIGN(F6), (F6-H6)/ABS(H6))),5)</f>
        <v>-3.5099999999999999E-2</v>
      </c>
    </row>
    <row r="8" spans="1:12" x14ac:dyDescent="0.35">
      <c r="A8" s="1"/>
      <c r="B8" s="1"/>
      <c r="C8" s="1" t="s">
        <v>63</v>
      </c>
      <c r="D8" s="1"/>
      <c r="E8" s="1"/>
      <c r="F8" s="4"/>
      <c r="G8" s="5"/>
      <c r="H8" s="4"/>
      <c r="I8" s="5"/>
      <c r="J8" s="4"/>
      <c r="K8" s="5"/>
      <c r="L8" s="6"/>
    </row>
    <row r="9" spans="1:12" x14ac:dyDescent="0.35">
      <c r="A9" s="1"/>
      <c r="B9" s="1"/>
      <c r="C9" s="1"/>
      <c r="D9" s="1" t="s">
        <v>64</v>
      </c>
      <c r="E9" s="1"/>
      <c r="F9" s="4">
        <v>131.88999999999999</v>
      </c>
      <c r="G9" s="5"/>
      <c r="H9" s="4">
        <v>146.54</v>
      </c>
      <c r="I9" s="5"/>
      <c r="J9" s="4">
        <f t="shared" ref="J9:J18" si="0">ROUND((F9-H9),5)</f>
        <v>-14.65</v>
      </c>
      <c r="K9" s="5"/>
      <c r="L9" s="6">
        <f t="shared" ref="L9:L18" si="1">ROUND(IF(F9=0, IF(H9=0, 0, SIGN(-H9)), IF(H9=0, SIGN(F9), (F9-H9)/ABS(H9))),5)</f>
        <v>-9.9970000000000003E-2</v>
      </c>
    </row>
    <row r="10" spans="1:12" x14ac:dyDescent="0.35">
      <c r="A10" s="1"/>
      <c r="B10" s="1"/>
      <c r="C10" s="1"/>
      <c r="D10" s="1" t="s">
        <v>65</v>
      </c>
      <c r="E10" s="1"/>
      <c r="F10" s="4">
        <v>0</v>
      </c>
      <c r="G10" s="5"/>
      <c r="H10" s="4">
        <v>75</v>
      </c>
      <c r="I10" s="5"/>
      <c r="J10" s="4">
        <f t="shared" si="0"/>
        <v>-75</v>
      </c>
      <c r="K10" s="5"/>
      <c r="L10" s="6">
        <f t="shared" si="1"/>
        <v>-1</v>
      </c>
    </row>
    <row r="11" spans="1:12" x14ac:dyDescent="0.35">
      <c r="A11" s="1"/>
      <c r="B11" s="1"/>
      <c r="C11" s="1"/>
      <c r="D11" s="1" t="s">
        <v>66</v>
      </c>
      <c r="E11" s="1"/>
      <c r="F11" s="4">
        <v>15</v>
      </c>
      <c r="G11" s="5"/>
      <c r="H11" s="4">
        <v>182</v>
      </c>
      <c r="I11" s="5"/>
      <c r="J11" s="4">
        <f t="shared" si="0"/>
        <v>-167</v>
      </c>
      <c r="K11" s="5"/>
      <c r="L11" s="6">
        <f t="shared" si="1"/>
        <v>-0.91757999999999995</v>
      </c>
    </row>
    <row r="12" spans="1:12" x14ac:dyDescent="0.35">
      <c r="A12" s="1"/>
      <c r="B12" s="1"/>
      <c r="C12" s="1"/>
      <c r="D12" s="1" t="s">
        <v>67</v>
      </c>
      <c r="E12" s="1"/>
      <c r="F12" s="4">
        <v>1855.7</v>
      </c>
      <c r="G12" s="5"/>
      <c r="H12" s="4">
        <v>2221.88</v>
      </c>
      <c r="I12" s="5"/>
      <c r="J12" s="4">
        <f t="shared" si="0"/>
        <v>-366.18</v>
      </c>
      <c r="K12" s="5"/>
      <c r="L12" s="6">
        <f t="shared" si="1"/>
        <v>-0.16481000000000001</v>
      </c>
    </row>
    <row r="13" spans="1:12" x14ac:dyDescent="0.35">
      <c r="A13" s="1"/>
      <c r="B13" s="1"/>
      <c r="C13" s="1"/>
      <c r="D13" s="1" t="s">
        <v>68</v>
      </c>
      <c r="E13" s="1"/>
      <c r="F13" s="4">
        <v>2489.29</v>
      </c>
      <c r="G13" s="5"/>
      <c r="H13" s="4">
        <v>25.39</v>
      </c>
      <c r="I13" s="5"/>
      <c r="J13" s="4">
        <f t="shared" si="0"/>
        <v>2463.9</v>
      </c>
      <c r="K13" s="5"/>
      <c r="L13" s="6">
        <f t="shared" si="1"/>
        <v>97.042140000000003</v>
      </c>
    </row>
    <row r="14" spans="1:12" x14ac:dyDescent="0.35">
      <c r="A14" s="1"/>
      <c r="B14" s="1"/>
      <c r="C14" s="1"/>
      <c r="D14" s="1" t="s">
        <v>69</v>
      </c>
      <c r="E14" s="1"/>
      <c r="F14" s="4">
        <v>299.37</v>
      </c>
      <c r="G14" s="5"/>
      <c r="H14" s="4">
        <v>276.17</v>
      </c>
      <c r="I14" s="5"/>
      <c r="J14" s="4">
        <f t="shared" si="0"/>
        <v>23.2</v>
      </c>
      <c r="K14" s="5"/>
      <c r="L14" s="6">
        <f t="shared" si="1"/>
        <v>8.4010000000000001E-2</v>
      </c>
    </row>
    <row r="15" spans="1:12" x14ac:dyDescent="0.35">
      <c r="A15" s="1"/>
      <c r="B15" s="1"/>
      <c r="C15" s="1"/>
      <c r="D15" s="1" t="s">
        <v>70</v>
      </c>
      <c r="E15" s="1"/>
      <c r="F15" s="4">
        <v>78.86</v>
      </c>
      <c r="G15" s="5"/>
      <c r="H15" s="4">
        <v>235.05</v>
      </c>
      <c r="I15" s="5"/>
      <c r="J15" s="4">
        <f t="shared" si="0"/>
        <v>-156.19</v>
      </c>
      <c r="K15" s="5"/>
      <c r="L15" s="6">
        <f t="shared" si="1"/>
        <v>-0.66449999999999998</v>
      </c>
    </row>
    <row r="16" spans="1:12" x14ac:dyDescent="0.35">
      <c r="A16" s="1"/>
      <c r="B16" s="1"/>
      <c r="C16" s="1"/>
      <c r="D16" s="1" t="s">
        <v>71</v>
      </c>
      <c r="E16" s="1"/>
      <c r="F16" s="4">
        <v>275</v>
      </c>
      <c r="G16" s="5"/>
      <c r="H16" s="4">
        <v>275</v>
      </c>
      <c r="I16" s="5"/>
      <c r="J16" s="4">
        <f t="shared" si="0"/>
        <v>0</v>
      </c>
      <c r="K16" s="5"/>
      <c r="L16" s="6">
        <f t="shared" si="1"/>
        <v>0</v>
      </c>
    </row>
    <row r="17" spans="1:12" ht="15" thickBot="1" x14ac:dyDescent="0.4">
      <c r="A17" s="1"/>
      <c r="B17" s="1"/>
      <c r="C17" s="1"/>
      <c r="D17" s="1" t="s">
        <v>72</v>
      </c>
      <c r="E17" s="1"/>
      <c r="F17" s="7">
        <v>111.51</v>
      </c>
      <c r="G17" s="5"/>
      <c r="H17" s="7">
        <v>74</v>
      </c>
      <c r="I17" s="5"/>
      <c r="J17" s="7">
        <f t="shared" si="0"/>
        <v>37.51</v>
      </c>
      <c r="K17" s="5"/>
      <c r="L17" s="8">
        <f t="shared" si="1"/>
        <v>0.50688999999999995</v>
      </c>
    </row>
    <row r="18" spans="1:12" x14ac:dyDescent="0.35">
      <c r="A18" s="1"/>
      <c r="B18" s="1"/>
      <c r="C18" s="1" t="s">
        <v>73</v>
      </c>
      <c r="D18" s="1"/>
      <c r="E18" s="1"/>
      <c r="F18" s="4">
        <f>ROUND(SUM(F8:F17),5)</f>
        <v>5256.62</v>
      </c>
      <c r="G18" s="5"/>
      <c r="H18" s="4">
        <f>ROUND(SUM(H8:H17),5)</f>
        <v>3511.03</v>
      </c>
      <c r="I18" s="5"/>
      <c r="J18" s="4">
        <f t="shared" si="0"/>
        <v>1745.59</v>
      </c>
      <c r="K18" s="5"/>
      <c r="L18" s="6">
        <f t="shared" si="1"/>
        <v>0.49717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P&amp;L May 2020</vt:lpstr>
      <vt:lpstr>Bal May 2020</vt:lpstr>
      <vt:lpstr>Alert</vt:lpstr>
      <vt:lpstr>Bud v Act 2019-20</vt:lpstr>
      <vt:lpstr>Garden MAy 2020</vt:lpstr>
      <vt:lpstr>'Bal May 2020'!Print_Titles</vt:lpstr>
      <vt:lpstr>'Bud v Act 2019-20'!Print_Titles</vt:lpstr>
      <vt:lpstr>'P&amp;L May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Oliver</dc:creator>
  <cp:lastModifiedBy>maggie mund</cp:lastModifiedBy>
  <dcterms:created xsi:type="dcterms:W3CDTF">2020-06-01T23:16:58Z</dcterms:created>
  <dcterms:modified xsi:type="dcterms:W3CDTF">2020-06-05T19:54:59Z</dcterms:modified>
</cp:coreProperties>
</file>